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<sst xmlns="http://schemas.openxmlformats.org/spreadsheetml/2006/main" count="278" uniqueCount="167">
  <si>
    <t/>
  </si>
  <si>
    <t>Наименование</t>
  </si>
  <si>
    <t>0020000</t>
  </si>
  <si>
    <t>Руководство и управление в сфере установленных функций органов власти</t>
  </si>
  <si>
    <t>0020300</t>
  </si>
  <si>
    <t>120</t>
  </si>
  <si>
    <t>Глава муниципального образования, Расходы на выплаты персоналу государственных (муниципальных) органов</t>
  </si>
  <si>
    <t>0020400</t>
  </si>
  <si>
    <t>Центральный аппарат, Расходы на выплаты персоналу государственных (муниципальных) органов</t>
  </si>
  <si>
    <t>240</t>
  </si>
  <si>
    <t>Центральный аппарат, Иные закупки товаров, работ и услуг для обеспечения государственных (муниципальных) нужд</t>
  </si>
  <si>
    <t>850</t>
  </si>
  <si>
    <t>Центральный аппарат, Уплата налогов, сборов и иных платежей</t>
  </si>
  <si>
    <t>0021500</t>
  </si>
  <si>
    <t>540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</si>
  <si>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контролю, Иные межбюджетные трансферты</t>
  </si>
  <si>
    <t>0310000</t>
  </si>
  <si>
    <t>Обеспечение деятельности муниципальных казенных учреждений</t>
  </si>
  <si>
    <t>0310100</t>
  </si>
  <si>
    <t>110</t>
  </si>
  <si>
    <t>Обеспечение деятельности муниципального казенного учреждения по выполнению функций городского хозяйства, Расходы на выплаты персоналу казенных учреждений</t>
  </si>
  <si>
    <t>Обеспечение деятельности муниципального казенного учреждения по выполнению функций городского хозяйства,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</si>
  <si>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Уплата налогов, сборов и иных платежей</t>
  </si>
  <si>
    <t>0310200</t>
  </si>
  <si>
    <t>Обеспечение деятельности муниципального казенного учреждения в области архитектуры и градостроительства, Уплата налогов, сборов и иных платежей</t>
  </si>
  <si>
    <t>0310300</t>
  </si>
  <si>
    <t>Обеспечение деятельности муниципального казенного учреждения культуры, Расходы на выплаты персоналу казенных учреждений</t>
  </si>
  <si>
    <t>Обеспечение деятельности муниципального казенного учреждения культуры,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</si>
  <si>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Уплата налогов, сборов и иных платежей</t>
  </si>
  <si>
    <t>0420000</t>
  </si>
  <si>
    <t>Обеспечение выборов в представительный орган поселения</t>
  </si>
  <si>
    <t>Обеспечение выборов в представительный орган поселения, Иные закупки товаров, работ и услуг для обеспечения государственных (муниципальных) нужд</t>
  </si>
  <si>
    <t>0500000</t>
  </si>
  <si>
    <t>Исполнение публичных нормативных обязательств</t>
  </si>
  <si>
    <t>0500111</t>
  </si>
  <si>
    <t>310</t>
  </si>
  <si>
    <t>Доплата к трудовой пенсии по старости (инвалидности) муниципальным служащим администрации Сортавальского городского поселения, Публичные нормативные социальные выплаты гражданам</t>
  </si>
  <si>
    <t>0650000</t>
  </si>
  <si>
    <t>Процентные платежи по долговым обязательствам</t>
  </si>
  <si>
    <t>0650300</t>
  </si>
  <si>
    <t>730</t>
  </si>
  <si>
    <t>Процентные платежи по муниципальному долгу Сортавальского городского поселения
, Обслуживание муниципального долга</t>
  </si>
  <si>
    <t>0800000</t>
  </si>
  <si>
    <t>Мероприятия по прочим общегосударственным вопросам</t>
  </si>
  <si>
    <t>0800100</t>
  </si>
  <si>
    <t>Мероприятия по обеспечению деятельности автоматизированных систем управления бюджетным процессом, Иные закупки товаров, работ и услуг для обеспечения государственных (муниципальных) нужд</t>
  </si>
  <si>
    <t>0800200</t>
  </si>
  <si>
    <t>Мероприятия по информационному сопровождению деятельности Сортавальского городского поселения, Иные закупки товаров, работ и услуг для обеспечения государственных (муниципальных) нужд</t>
  </si>
  <si>
    <t>0800300</t>
  </si>
  <si>
    <t>Реализация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</si>
  <si>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0800400</t>
  </si>
  <si>
    <t>330</t>
  </si>
  <si>
    <t>Мероприятия по присвоению звания "Почетный гражданин города Сортавала", Публичные нормативные выплаты гражданам несоциального характера</t>
  </si>
  <si>
    <t>0900000</t>
  </si>
  <si>
    <t>Реализация государственной политики в области приватизации и управления муниципальной собственностью</t>
  </si>
  <si>
    <t>0900200</t>
  </si>
  <si>
    <t>Оценка недвижимости, признание прав и регулирование отношений по муниципальной собственности, Иные закупки товаров, работ и услуг для обеспечения государственных (муниципальных) нужд</t>
  </si>
  <si>
    <t>2180000</t>
  </si>
  <si>
    <t>Мероприятия по предупреждению и ликвидации последствий чрезвычайных ситуаций и стихийных бедствий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</si>
  <si>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</si>
  <si>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</si>
  <si>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3000000</t>
  </si>
  <si>
    <t>Непрограммное направление деятельности РК</t>
  </si>
  <si>
    <t>3004214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</si>
  <si>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протоколы, Иные закупки товаров, работ и услуг для обеспечения государственных (муниципальных) нужд</t>
  </si>
  <si>
    <t>3380000</t>
  </si>
  <si>
    <t>Мероприятия в области строительства, архитектуры и градостроительства</t>
  </si>
  <si>
    <t>Мероприятия в области строительства, архитектуры и градостроительства, Иные закупки товаров, работ и услуг для обеспечения государственных (муниципальных) нужд</t>
  </si>
  <si>
    <t>3500000</t>
  </si>
  <si>
    <t>Поддержка жилищного хозяйства</t>
  </si>
  <si>
    <t>3500300</t>
  </si>
  <si>
    <t>Мероприятия в области жилищного хозяйства, Иные закупки товаров, работ и услуг для обеспечения государственных (муниципальных) нужд</t>
  </si>
  <si>
    <t>831</t>
  </si>
  <si>
    <t>Мероприятия в области жилищного хозяйства,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</si>
  <si>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3600000</t>
  </si>
  <si>
    <t>Мероприятия в области коммунального хозяйства</t>
  </si>
  <si>
    <t>3601000</t>
  </si>
  <si>
    <t>Мероприятия в области коммунального хозяйства, ремонт систем коммунального хозяйства, Иные закупки товаров, работ и услуг для обеспечения государственных (муниципальных) нужд</t>
  </si>
  <si>
    <t>3602000</t>
  </si>
  <si>
    <t>810</t>
  </si>
  <si>
    <t>Субсидии муниципальным предприятиям коммунального хозяйства, Субсидии юридическим лицам (кроме некоммерческих организаций), индивидуальным предпринимателям, физическим лицам</t>
  </si>
  <si>
    <t>3607000</t>
  </si>
  <si>
    <t>Мероприятия в области коммунального хозяйства в части софинансирования расходов на реализацию мероприятий по газификации, Иные закупки товаров, работ и услуг для обеспечения государственных (муниципальных) нужд</t>
  </si>
  <si>
    <t>4310000</t>
  </si>
  <si>
    <t>Организационно-воспитательная работа с молодежью</t>
  </si>
  <si>
    <t>4310100</t>
  </si>
  <si>
    <t>Проведение мероприятий для детей и молодежи, Иные закупки товаров, работ и услуг для обеспечения государственных (муниципальных) нужд</t>
  </si>
  <si>
    <t>5100000</t>
  </si>
  <si>
    <t>Мероприятия в области здравоохраниения, спорта и физической культуры</t>
  </si>
  <si>
    <t>5101000</t>
  </si>
  <si>
    <t>Расходы на реализацию функций в области массвого спорта и физической культуры, Иные закупки товаров, работ и услуг для обеспечения государственных (муниципальных) нужд</t>
  </si>
  <si>
    <t>6000000</t>
  </si>
  <si>
    <t>Благоустройство</t>
  </si>
  <si>
    <t>6000100</t>
  </si>
  <si>
    <t>Уличное освещение, Иные закупки товаров, работ и услуг для обеспечения государственных (муниципальных) нужд</t>
  </si>
  <si>
    <t>6000300</t>
  </si>
  <si>
    <t>Озеленение, Иные закупки товаров, работ и услуг для обеспечения государственных (муниципальных) нужд</t>
  </si>
  <si>
    <t>6000400</t>
  </si>
  <si>
    <t>Организация и содержание мест захоронения, Иные закупки товаров, работ и услуг для обеспечения государственных (муниципальных) нужд</t>
  </si>
  <si>
    <t>6000500</t>
  </si>
  <si>
    <t>Мероприятия по благоустройству, Иные закупки товаров, работ и услуг для обеспечения государственных (муниципальных) нужд</t>
  </si>
  <si>
    <t>6000550</t>
  </si>
  <si>
    <t>7950000</t>
  </si>
  <si>
    <t>Муниципальные программы</t>
  </si>
  <si>
    <t>7950130</t>
  </si>
  <si>
    <t>Муниципальная целевая программа "Пожарная безопасность и социальная защита на 2014-2016 годы", Иные закупки товаров, работ и услуг для обеспечения государственных (муниципальных) нужд</t>
  </si>
  <si>
    <t>7950200</t>
  </si>
  <si>
    <t>321</t>
  </si>
  <si>
    <t>Муниципальная программа "Адресная социальная помощь", Пособия, компенсации и иные социальные выплаты гражданам, кроме публичных нормативных обязательств</t>
  </si>
  <si>
    <t>323</t>
  </si>
  <si>
    <t>Муниципальная программа "Адресная социальная помощь", Приобретение товаров, работ, услуг в пользу граждан в целях их социального обеспечения</t>
  </si>
  <si>
    <t>7950301</t>
  </si>
  <si>
    <t>410</t>
  </si>
  <si>
    <t>7950304</t>
  </si>
  <si>
    <t>Подпрограмма по переселению из аварийного жилищного фонда с учетом необходимости развития малоэтажного строительства на территории Сортавальского городского поселения, Бюджетные инвестиции</t>
  </si>
  <si>
    <t>8200000</t>
  </si>
  <si>
    <t>Муниципальный дорожный фонд</t>
  </si>
  <si>
    <t>8202200</t>
  </si>
  <si>
    <t>Содержание и ремонт дорог и инженерных сооружений на них, Иные закупки товаров, работ и услуг для обеспечения государственных (муниципальных) нужд</t>
  </si>
  <si>
    <t>8202300</t>
  </si>
  <si>
    <t>Мероприятия по повышению безопасности дорожного движения, Иные закупки товаров, работ и услуг для обеспечения государственных (муниципальных) нужд</t>
  </si>
  <si>
    <t>Сумма</t>
  </si>
  <si>
    <t>2016 год</t>
  </si>
  <si>
    <t>2017 год</t>
  </si>
  <si>
    <t>Вид расходов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</si>
  <si>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</si>
  <si>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</si>
  <si>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</si>
  <si>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t>Приложение № 9</t>
  </si>
  <si>
    <t>тыс.руб.</t>
  </si>
  <si>
    <r>
      <t>Распределение</t>
    </r>
    <r>
      <rPr>
        <b/>
        <sz val="10"/>
        <color indexed="8"/>
        <rFont val="Tahoma"/>
        <family val="0"/>
      </rPr>
      <t xml:space="preserve">
бюджетных ассигнований на плановый период 2016 и 2017 годов по целевым статьям                                                                                                                          и видам расходов классификации расходов бюджетов Российской Федерации</t>
    </r>
  </si>
  <si>
    <t>Глава муниципального образования</t>
  </si>
  <si>
    <t>Центральный аппарат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</si>
  <si>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</si>
  <si>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Обеспечение деятельности муниципального казенного учреждения по выполнению функций городского хозяйства</t>
  </si>
  <si>
    <t>Обеспечение деятельности муниципального казенного учреждения в области архитектуры и градостроительства</t>
  </si>
  <si>
    <t>Обеспечение деятельности муниципального казенного учреждения культуры</t>
  </si>
  <si>
    <t xml:space="preserve">Доплата к трудовой пенсии по старости (инвалидности) муниципальным служащим администрации Сортавальского городского поселения </t>
  </si>
  <si>
    <t xml:space="preserve">Процентные платежи по муниципальному долгу Сортавальского городского поселения
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</si>
  <si>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</si>
  <si>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</si>
  <si>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Реализация прочих функций, связанных с общегосударственными вопросами</t>
  </si>
  <si>
    <t>Оценка недвижимости, признание прав и регулирование отношений по муниципальной собственности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</si>
  <si>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</si>
  <si>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</t>
  </si>
  <si>
    <t>Мероприятия в области жилищного хозяйства</t>
  </si>
  <si>
    <t>Мероприятия в области коммунального хозяйства, ремонт систем коммунального хозяйства</t>
  </si>
  <si>
    <t>Субсидии муниципальным предприятиям коммунального хозяйства</t>
  </si>
  <si>
    <t>Мероприятия в области коммунального хозяйства в части софинансирования расходов на реализацию мероприятий по газификации</t>
  </si>
  <si>
    <t>Проведение мероприятий для детей и молодежи</t>
  </si>
  <si>
    <t>Расходы на реализацию функций в области массвого спорта и физической культуры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</si>
  <si>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</si>
  <si>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</si>
  <si>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</si>
  <si>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</si>
  <si>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Мероприятия по строительству инженерной инфраструктуры на земельных участках семьям, имеющих 3-х и более детей</t>
  </si>
  <si>
    <t>Мероприятия по строительству инженерной инфраструктуры на земельных участках семьям, имеющих 3-х и более детей, Иные закупки товаров, работ и услуг для обеспечения государственных (муниципальных) нужд</t>
  </si>
  <si>
    <t>Муниципальная целевая программа "Пожарная безопасность и социальная защита на 2014-2016 годы"</t>
  </si>
  <si>
    <t>Муниципальная программа "Адресная социальная помощь"</t>
  </si>
  <si>
    <t>Подпрограмма по переселению из аварийного жилищного фонда с учетом необходимости развития малоэтажного строительства на территории Сортавальского городского поселения</t>
  </si>
  <si>
    <t>Содержание и ремонт дорог и инженерных сооружений на них</t>
  </si>
  <si>
    <t>Мероприятия по повышению безопасности дорожного движения</t>
  </si>
  <si>
    <t>Итого расходов</t>
  </si>
  <si>
    <t>Целевая статья</t>
  </si>
  <si>
    <t xml:space="preserve">Адресная программа "Переселение граждан из аварийного жилищного фонда с учетом необходимости развития малоэтажного строительства на территории СГП" </t>
  </si>
  <si>
    <t>Адресная программа "Переселение граждан из аварийного жилищного фонда с учетом необходимости развития малоэтажного строительства на территории СГП" , Бюджетные инвестиции</t>
  </si>
  <si>
    <t>Мероприятия по присвоению звания "Почетный гражданин города Сортавала"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</si>
</sst>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0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left" vertical="top" wrapText="1"/>
    </xf>
    <xf numFmtId="0" fontId="6" fillId="33" borderId="0" xfId="0" applyNumberFormat="1" applyFont="1" applyFill="1" applyAlignment="1">
      <alignment horizontal="left" vertical="top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5" fillId="33" borderId="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vertical="top" wrapText="1"/>
    </xf>
    <xf numFmtId="0" fontId="0" fillId="0" borderId="0" xfId="0" applyNumberFormat="1" applyAlignment="1">
      <alignment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4" fontId="5" fillId="34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4" fontId="8" fillId="33" borderId="15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4" fontId="5" fillId="33" borderId="12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5" fillId="34" borderId="12" xfId="0" applyNumberFormat="1" applyFont="1" applyFill="1" applyBorder="1" applyAlignment="1">
      <alignment horizontal="left" vertical="top" wrapText="1"/>
    </xf>
    <xf numFmtId="0" fontId="8" fillId="33" borderId="12" xfId="0" applyNumberFormat="1" applyFont="1" applyFill="1" applyBorder="1" applyAlignment="1">
      <alignment horizontal="left" vertical="top" wrapText="1"/>
    </xf>
    <xf numFmtId="0" fontId="8" fillId="33" borderId="17" xfId="0" applyNumberFormat="1" applyFont="1" applyFill="1" applyBorder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4" fontId="5" fillId="34" borderId="15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4" fontId="8" fillId="33" borderId="15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center" vertical="center" wrapText="1"/>
    </xf>
    <xf numFmtId="4" fontId="5" fillId="33" borderId="32" xfId="0" applyNumberFormat="1" applyFont="1" applyFill="1" applyBorder="1" applyAlignment="1">
      <alignment horizontal="center" vertical="center" wrapText="1"/>
    </xf>
    <xf numFmtId="4" fontId="5" fillId="33" borderId="33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left" vertical="top" wrapText="1"/>
    </xf>
    <xf numFmtId="0" fontId="4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94">
      <selection activeCell="E52" sqref="E52"/>
    </sheetView>
  </sheetViews>
  <sheetFormatPr defaultColWidth="9.140625" defaultRowHeight="12.75"/>
  <cols>
    <col min="1" max="1" width="16.28125" style="0" customWidth="1"/>
    <col min="2" max="2" width="12.57421875" style="0" customWidth="1"/>
    <col min="3" max="3" width="6.28125" style="0" customWidth="1"/>
    <col min="4" max="4" width="10.57421875" style="0" customWidth="1"/>
    <col min="5" max="5" width="15.57421875" style="1" customWidth="1"/>
    <col min="6" max="6" width="10.7109375" style="1" customWidth="1"/>
    <col min="7" max="8" width="5.7109375" style="1" hidden="1" customWidth="1"/>
    <col min="9" max="9" width="4.7109375" style="1" hidden="1" customWidth="1"/>
    <col min="10" max="10" width="11.7109375" style="1" customWidth="1"/>
    <col min="11" max="11" width="4.140625" style="1" hidden="1" customWidth="1"/>
    <col min="12" max="12" width="11.7109375" style="1" hidden="1" customWidth="1"/>
    <col min="13" max="13" width="12.140625" style="1" customWidth="1"/>
  </cols>
  <sheetData>
    <row r="1" spans="4:14" s="1" customFormat="1" ht="18" customHeight="1">
      <c r="D1" s="39" t="s">
        <v>128</v>
      </c>
      <c r="E1" s="39"/>
      <c r="F1" s="9"/>
      <c r="G1" s="9"/>
      <c r="H1" s="9"/>
      <c r="I1" s="9"/>
      <c r="J1" s="9"/>
      <c r="K1" s="9"/>
      <c r="L1" s="9"/>
      <c r="M1" s="9"/>
      <c r="N1" s="9"/>
    </row>
    <row r="2" spans="4:14" s="1" customFormat="1" ht="15.75" customHeight="1">
      <c r="D2" s="39" t="s">
        <v>125</v>
      </c>
      <c r="E2" s="39"/>
      <c r="F2" s="39"/>
      <c r="G2" s="39"/>
      <c r="H2" s="39"/>
      <c r="I2" s="39"/>
      <c r="J2" s="39"/>
      <c r="K2" s="39"/>
      <c r="L2" s="39"/>
      <c r="M2" s="39"/>
      <c r="N2" s="9"/>
    </row>
    <row r="3" spans="4:14" s="1" customFormat="1" ht="15" customHeight="1">
      <c r="D3" s="39" t="s">
        <v>126</v>
      </c>
      <c r="E3" s="39"/>
      <c r="F3" s="39"/>
      <c r="G3" s="39"/>
      <c r="H3" s="39"/>
      <c r="I3" s="39"/>
      <c r="J3" s="39"/>
      <c r="K3" s="39"/>
      <c r="L3" s="39"/>
      <c r="M3" s="39"/>
      <c r="N3" s="9"/>
    </row>
    <row r="4" spans="4:14" s="1" customFormat="1" ht="15.75" customHeight="1">
      <c r="D4" s="39" t="s">
        <v>127</v>
      </c>
      <c r="E4" s="39"/>
      <c r="F4" s="39"/>
      <c r="G4" s="39"/>
      <c r="H4" s="39"/>
      <c r="I4" s="39"/>
      <c r="J4" s="39"/>
      <c r="K4" s="39"/>
      <c r="L4" s="39"/>
      <c r="M4" s="39"/>
      <c r="N4" s="9"/>
    </row>
    <row r="5" spans="5:13" s="1" customFormat="1" ht="15.75" customHeight="1">
      <c r="E5" s="7"/>
      <c r="F5" s="7"/>
      <c r="G5" s="7"/>
      <c r="H5" s="7"/>
      <c r="I5" s="5"/>
      <c r="J5" s="5"/>
      <c r="K5" s="5"/>
      <c r="L5" s="4"/>
      <c r="M5" s="4"/>
    </row>
    <row r="6" spans="1:13" s="1" customFormat="1" ht="27" customHeight="1">
      <c r="A6" s="38" t="s">
        <v>130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s="1" customFormat="1" ht="1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s="1" customFormat="1" ht="13.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s="1" customFormat="1" ht="13.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5:13" s="1" customFormat="1" ht="13.5" customHeight="1" thickBot="1">
      <c r="E10" s="6" t="s">
        <v>0</v>
      </c>
      <c r="F10" s="6"/>
      <c r="G10" s="8"/>
      <c r="H10" s="8"/>
      <c r="I10" s="8"/>
      <c r="J10" s="8"/>
      <c r="K10" s="8"/>
      <c r="L10" s="8" t="s">
        <v>129</v>
      </c>
      <c r="M10" s="6"/>
    </row>
    <row r="11" spans="1:13" s="1" customFormat="1" ht="13.5" customHeight="1" thickBot="1">
      <c r="A11" s="44" t="s">
        <v>1</v>
      </c>
      <c r="B11" s="44"/>
      <c r="C11" s="44"/>
      <c r="D11" s="45"/>
      <c r="E11" s="43" t="s">
        <v>163</v>
      </c>
      <c r="F11" s="43" t="s">
        <v>124</v>
      </c>
      <c r="G11" s="33" t="s">
        <v>121</v>
      </c>
      <c r="H11" s="34"/>
      <c r="I11" s="34"/>
      <c r="J11" s="34"/>
      <c r="K11" s="34"/>
      <c r="L11" s="34"/>
      <c r="M11" s="35"/>
    </row>
    <row r="12" spans="1:13" s="1" customFormat="1" ht="9.75" customHeight="1" thickBot="1">
      <c r="A12" s="44"/>
      <c r="B12" s="44"/>
      <c r="C12" s="44"/>
      <c r="D12" s="45"/>
      <c r="E12" s="43"/>
      <c r="F12" s="43"/>
      <c r="G12" s="48" t="s">
        <v>122</v>
      </c>
      <c r="H12" s="30"/>
      <c r="I12" s="30"/>
      <c r="J12" s="31" t="s">
        <v>122</v>
      </c>
      <c r="K12" s="49" t="s">
        <v>123</v>
      </c>
      <c r="L12" s="50"/>
      <c r="M12" s="36" t="s">
        <v>123</v>
      </c>
    </row>
    <row r="13" spans="1:13" s="1" customFormat="1" ht="13.5" customHeight="1">
      <c r="A13" s="44"/>
      <c r="B13" s="44"/>
      <c r="C13" s="44"/>
      <c r="D13" s="45"/>
      <c r="E13" s="43"/>
      <c r="F13" s="43"/>
      <c r="G13" s="48"/>
      <c r="H13" s="30"/>
      <c r="I13" s="30"/>
      <c r="J13" s="32"/>
      <c r="K13" s="51"/>
      <c r="L13" s="52"/>
      <c r="M13" s="37"/>
    </row>
    <row r="14" spans="1:13" s="1" customFormat="1" ht="39.75" customHeight="1">
      <c r="A14" s="40" t="s">
        <v>3</v>
      </c>
      <c r="B14" s="40"/>
      <c r="C14" s="40"/>
      <c r="D14" s="40"/>
      <c r="E14" s="12" t="s">
        <v>2</v>
      </c>
      <c r="F14" s="13" t="s">
        <v>0</v>
      </c>
      <c r="G14" s="53">
        <f>11640000</f>
        <v>11640000</v>
      </c>
      <c r="H14" s="53"/>
      <c r="I14" s="53"/>
      <c r="J14" s="14">
        <f>G14/1000</f>
        <v>11640</v>
      </c>
      <c r="K14" s="54">
        <f>12043000</f>
        <v>12043000</v>
      </c>
      <c r="L14" s="54"/>
      <c r="M14" s="15">
        <f>K14/1000</f>
        <v>12043</v>
      </c>
    </row>
    <row r="15" spans="1:13" s="1" customFormat="1" ht="24.75" customHeight="1">
      <c r="A15" s="27" t="s">
        <v>131</v>
      </c>
      <c r="B15" s="27"/>
      <c r="C15" s="27"/>
      <c r="D15" s="27"/>
      <c r="E15" s="11" t="s">
        <v>4</v>
      </c>
      <c r="F15" s="16"/>
      <c r="G15" s="28">
        <f>1305000</f>
        <v>1305000</v>
      </c>
      <c r="H15" s="28"/>
      <c r="I15" s="28"/>
      <c r="J15" s="17">
        <f>G15/1000</f>
        <v>1305</v>
      </c>
      <c r="K15" s="29">
        <f>1435000</f>
        <v>1435000</v>
      </c>
      <c r="L15" s="29"/>
      <c r="M15" s="18">
        <f>K15/1000</f>
        <v>1435</v>
      </c>
    </row>
    <row r="16" spans="1:13" s="1" customFormat="1" ht="39" customHeight="1">
      <c r="A16" s="41" t="s">
        <v>6</v>
      </c>
      <c r="B16" s="41"/>
      <c r="C16" s="41"/>
      <c r="D16" s="41"/>
      <c r="E16" s="19" t="s">
        <v>4</v>
      </c>
      <c r="F16" s="20" t="s">
        <v>5</v>
      </c>
      <c r="G16" s="55">
        <f>1305000</f>
        <v>1305000</v>
      </c>
      <c r="H16" s="55"/>
      <c r="I16" s="55"/>
      <c r="J16" s="21">
        <f aca="true" t="shared" si="0" ref="J16:J107">G16/1000</f>
        <v>1305</v>
      </c>
      <c r="K16" s="56">
        <f>1435000</f>
        <v>1435000</v>
      </c>
      <c r="L16" s="56"/>
      <c r="M16" s="22">
        <f aca="true" t="shared" si="1" ref="M16:M107">K16/1000</f>
        <v>1435</v>
      </c>
    </row>
    <row r="17" spans="1:13" s="1" customFormat="1" ht="22.5" customHeight="1">
      <c r="A17" s="27" t="s">
        <v>132</v>
      </c>
      <c r="B17" s="27"/>
      <c r="C17" s="27"/>
      <c r="D17" s="27"/>
      <c r="E17" s="11" t="s">
        <v>7</v>
      </c>
      <c r="F17" s="16"/>
      <c r="G17" s="28">
        <f>9041400</f>
        <v>9041400</v>
      </c>
      <c r="H17" s="28"/>
      <c r="I17" s="28"/>
      <c r="J17" s="17">
        <f>J18+J19+J20</f>
        <v>10055</v>
      </c>
      <c r="K17" s="29">
        <f>9403000</f>
        <v>9403000</v>
      </c>
      <c r="L17" s="29"/>
      <c r="M17" s="18">
        <f>M18+M19+M20</f>
        <v>10300</v>
      </c>
    </row>
    <row r="18" spans="1:13" s="1" customFormat="1" ht="40.5" customHeight="1">
      <c r="A18" s="41" t="s">
        <v>8</v>
      </c>
      <c r="B18" s="41"/>
      <c r="C18" s="41"/>
      <c r="D18" s="41"/>
      <c r="E18" s="19" t="s">
        <v>7</v>
      </c>
      <c r="F18" s="20" t="s">
        <v>5</v>
      </c>
      <c r="G18" s="55">
        <f>9041400</f>
        <v>9041400</v>
      </c>
      <c r="H18" s="55"/>
      <c r="I18" s="55"/>
      <c r="J18" s="21">
        <f t="shared" si="0"/>
        <v>9041.4</v>
      </c>
      <c r="K18" s="56">
        <f>9403000</f>
        <v>9403000</v>
      </c>
      <c r="L18" s="56"/>
      <c r="M18" s="22">
        <f t="shared" si="1"/>
        <v>9403</v>
      </c>
    </row>
    <row r="19" spans="1:13" s="1" customFormat="1" ht="46.5" customHeight="1">
      <c r="A19" s="41" t="s">
        <v>10</v>
      </c>
      <c r="B19" s="41"/>
      <c r="C19" s="41"/>
      <c r="D19" s="41"/>
      <c r="E19" s="19" t="s">
        <v>7</v>
      </c>
      <c r="F19" s="20" t="s">
        <v>9</v>
      </c>
      <c r="G19" s="55">
        <f>1009600</f>
        <v>1009600</v>
      </c>
      <c r="H19" s="55"/>
      <c r="I19" s="55"/>
      <c r="J19" s="21">
        <f t="shared" si="0"/>
        <v>1009.6</v>
      </c>
      <c r="K19" s="56">
        <f>893000</f>
        <v>893000</v>
      </c>
      <c r="L19" s="56"/>
      <c r="M19" s="22">
        <f t="shared" si="1"/>
        <v>893</v>
      </c>
    </row>
    <row r="20" spans="1:13" s="1" customFormat="1" ht="30.75" customHeight="1">
      <c r="A20" s="41" t="s">
        <v>12</v>
      </c>
      <c r="B20" s="41"/>
      <c r="C20" s="41"/>
      <c r="D20" s="41"/>
      <c r="E20" s="19" t="s">
        <v>7</v>
      </c>
      <c r="F20" s="20" t="s">
        <v>11</v>
      </c>
      <c r="G20" s="55">
        <f>4000</f>
        <v>4000</v>
      </c>
      <c r="H20" s="55"/>
      <c r="I20" s="55"/>
      <c r="J20" s="21">
        <f t="shared" si="0"/>
        <v>4</v>
      </c>
      <c r="K20" s="56">
        <f>4000</f>
        <v>4000</v>
      </c>
      <c r="L20" s="56"/>
      <c r="M20" s="22">
        <f t="shared" si="1"/>
        <v>4</v>
      </c>
    </row>
    <row r="21" spans="1:13" s="1" customFormat="1" ht="79.5" customHeight="1">
      <c r="A21" s="27" t="s">
        <v>133</v>
      </c>
      <c r="B21" s="27"/>
      <c r="C21" s="27"/>
      <c r="D21" s="27"/>
      <c r="E21" s="11" t="s">
        <v>13</v>
      </c>
      <c r="F21" s="16"/>
      <c r="G21" s="28">
        <f>280000</f>
        <v>280000</v>
      </c>
      <c r="H21" s="28"/>
      <c r="I21" s="28"/>
      <c r="J21" s="17">
        <f>G21/1000</f>
        <v>280</v>
      </c>
      <c r="K21" s="29">
        <f>308000</f>
        <v>308000</v>
      </c>
      <c r="L21" s="29"/>
      <c r="M21" s="18">
        <f>K21/1000</f>
        <v>308</v>
      </c>
    </row>
    <row r="22" spans="1:13" s="1" customFormat="1" ht="84" customHeight="1">
      <c r="A22" s="41" t="s">
        <v>15</v>
      </c>
      <c r="B22" s="41"/>
      <c r="C22" s="41"/>
      <c r="D22" s="41"/>
      <c r="E22" s="19" t="s">
        <v>13</v>
      </c>
      <c r="F22" s="20" t="s">
        <v>14</v>
      </c>
      <c r="G22" s="55">
        <f>280000</f>
        <v>280000</v>
      </c>
      <c r="H22" s="55"/>
      <c r="I22" s="55"/>
      <c r="J22" s="21">
        <f t="shared" si="0"/>
        <v>280</v>
      </c>
      <c r="K22" s="56">
        <f>308000</f>
        <v>308000</v>
      </c>
      <c r="L22" s="56"/>
      <c r="M22" s="22">
        <f t="shared" si="1"/>
        <v>308</v>
      </c>
    </row>
    <row r="23" spans="1:13" s="1" customFormat="1" ht="30" customHeight="1">
      <c r="A23" s="40" t="s">
        <v>17</v>
      </c>
      <c r="B23" s="40"/>
      <c r="C23" s="40"/>
      <c r="D23" s="40"/>
      <c r="E23" s="23" t="s">
        <v>16</v>
      </c>
      <c r="F23" s="24" t="s">
        <v>0</v>
      </c>
      <c r="G23" s="53">
        <f>27000000</f>
        <v>27000000</v>
      </c>
      <c r="H23" s="53"/>
      <c r="I23" s="53"/>
      <c r="J23" s="14">
        <f t="shared" si="0"/>
        <v>27000</v>
      </c>
      <c r="K23" s="54">
        <f>28485000</f>
        <v>28485000</v>
      </c>
      <c r="L23" s="54"/>
      <c r="M23" s="15">
        <f t="shared" si="1"/>
        <v>28485</v>
      </c>
    </row>
    <row r="24" spans="1:13" s="1" customFormat="1" ht="45" customHeight="1">
      <c r="A24" s="27" t="s">
        <v>134</v>
      </c>
      <c r="B24" s="27"/>
      <c r="C24" s="27"/>
      <c r="D24" s="27"/>
      <c r="E24" s="11" t="s">
        <v>18</v>
      </c>
      <c r="F24" s="16"/>
      <c r="G24" s="28">
        <f>4558000</f>
        <v>4558000</v>
      </c>
      <c r="H24" s="28"/>
      <c r="I24" s="28"/>
      <c r="J24" s="17">
        <f>J25+J26+J27</f>
        <v>5700</v>
      </c>
      <c r="K24" s="29">
        <f>4785000</f>
        <v>4785000</v>
      </c>
      <c r="L24" s="29"/>
      <c r="M24" s="18">
        <f>M25+M26+M27</f>
        <v>5985</v>
      </c>
    </row>
    <row r="25" spans="1:13" s="1" customFormat="1" ht="56.25" customHeight="1">
      <c r="A25" s="41" t="s">
        <v>20</v>
      </c>
      <c r="B25" s="41"/>
      <c r="C25" s="41"/>
      <c r="D25" s="41"/>
      <c r="E25" s="19" t="s">
        <v>18</v>
      </c>
      <c r="F25" s="20" t="s">
        <v>19</v>
      </c>
      <c r="G25" s="55">
        <f>4558000</f>
        <v>4558000</v>
      </c>
      <c r="H25" s="55"/>
      <c r="I25" s="55"/>
      <c r="J25" s="21">
        <f t="shared" si="0"/>
        <v>4558</v>
      </c>
      <c r="K25" s="56">
        <f>4785000</f>
        <v>4785000</v>
      </c>
      <c r="L25" s="56"/>
      <c r="M25" s="22">
        <f t="shared" si="1"/>
        <v>4785</v>
      </c>
    </row>
    <row r="26" spans="1:13" s="1" customFormat="1" ht="68.25" customHeight="1">
      <c r="A26" s="41" t="s">
        <v>21</v>
      </c>
      <c r="B26" s="41"/>
      <c r="C26" s="41"/>
      <c r="D26" s="41"/>
      <c r="E26" s="19" t="s">
        <v>18</v>
      </c>
      <c r="F26" s="20" t="s">
        <v>9</v>
      </c>
      <c r="G26" s="55">
        <f>1129500</f>
        <v>1129500</v>
      </c>
      <c r="H26" s="55"/>
      <c r="I26" s="55"/>
      <c r="J26" s="21">
        <f t="shared" si="0"/>
        <v>1129.5</v>
      </c>
      <c r="K26" s="56">
        <f>1187500</f>
        <v>1187500</v>
      </c>
      <c r="L26" s="56"/>
      <c r="M26" s="22">
        <f t="shared" si="1"/>
        <v>1187.5</v>
      </c>
    </row>
    <row r="27" spans="1:13" s="1" customFormat="1" ht="56.25" customHeight="1">
      <c r="A27" s="41" t="s">
        <v>22</v>
      </c>
      <c r="B27" s="41"/>
      <c r="C27" s="41"/>
      <c r="D27" s="41"/>
      <c r="E27" s="19" t="s">
        <v>18</v>
      </c>
      <c r="F27" s="20" t="s">
        <v>11</v>
      </c>
      <c r="G27" s="55">
        <f>12500</f>
        <v>12500</v>
      </c>
      <c r="H27" s="55"/>
      <c r="I27" s="55"/>
      <c r="J27" s="21">
        <f t="shared" si="0"/>
        <v>12.5</v>
      </c>
      <c r="K27" s="56">
        <f>12500</f>
        <v>12500</v>
      </c>
      <c r="L27" s="56"/>
      <c r="M27" s="22">
        <f t="shared" si="1"/>
        <v>12.5</v>
      </c>
    </row>
    <row r="28" spans="1:13" s="1" customFormat="1" ht="45" customHeight="1">
      <c r="A28" s="27" t="s">
        <v>135</v>
      </c>
      <c r="B28" s="27"/>
      <c r="C28" s="27"/>
      <c r="D28" s="27"/>
      <c r="E28" s="11" t="s">
        <v>23</v>
      </c>
      <c r="F28" s="16"/>
      <c r="G28" s="28">
        <f>5024400</f>
        <v>5024400</v>
      </c>
      <c r="H28" s="28"/>
      <c r="I28" s="28"/>
      <c r="J28" s="17">
        <f>J29+J30+J31</f>
        <v>6000</v>
      </c>
      <c r="K28" s="29">
        <f>5275000</f>
        <v>5275000</v>
      </c>
      <c r="L28" s="29"/>
      <c r="M28" s="18">
        <f>M29+M30+M31</f>
        <v>6300</v>
      </c>
    </row>
    <row r="29" spans="1:13" s="1" customFormat="1" ht="48" customHeight="1">
      <c r="A29" s="41" t="s">
        <v>135</v>
      </c>
      <c r="B29" s="41"/>
      <c r="C29" s="41"/>
      <c r="D29" s="41"/>
      <c r="E29" s="19" t="s">
        <v>23</v>
      </c>
      <c r="F29" s="20" t="s">
        <v>19</v>
      </c>
      <c r="G29" s="55">
        <f>5024400</f>
        <v>5024400</v>
      </c>
      <c r="H29" s="55"/>
      <c r="I29" s="55"/>
      <c r="J29" s="21">
        <f t="shared" si="0"/>
        <v>5024.4</v>
      </c>
      <c r="K29" s="56">
        <f>5275000</f>
        <v>5275000</v>
      </c>
      <c r="L29" s="56"/>
      <c r="M29" s="22">
        <f t="shared" si="1"/>
        <v>5275</v>
      </c>
    </row>
    <row r="30" spans="1:13" s="1" customFormat="1" ht="46.5" customHeight="1">
      <c r="A30" s="41" t="s">
        <v>135</v>
      </c>
      <c r="B30" s="41"/>
      <c r="C30" s="41"/>
      <c r="D30" s="41"/>
      <c r="E30" s="19" t="s">
        <v>23</v>
      </c>
      <c r="F30" s="20" t="s">
        <v>9</v>
      </c>
      <c r="G30" s="55">
        <f>974100</f>
        <v>974100</v>
      </c>
      <c r="H30" s="55"/>
      <c r="I30" s="55"/>
      <c r="J30" s="21">
        <f t="shared" si="0"/>
        <v>974.1</v>
      </c>
      <c r="K30" s="56">
        <f>1023500</f>
        <v>1023500</v>
      </c>
      <c r="L30" s="56"/>
      <c r="M30" s="22">
        <f t="shared" si="1"/>
        <v>1023.5</v>
      </c>
    </row>
    <row r="31" spans="1:13" s="1" customFormat="1" ht="56.25" customHeight="1">
      <c r="A31" s="41" t="s">
        <v>24</v>
      </c>
      <c r="B31" s="41"/>
      <c r="C31" s="41"/>
      <c r="D31" s="41"/>
      <c r="E31" s="19" t="s">
        <v>23</v>
      </c>
      <c r="F31" s="20" t="s">
        <v>11</v>
      </c>
      <c r="G31" s="55">
        <f>1500</f>
        <v>1500</v>
      </c>
      <c r="H31" s="55"/>
      <c r="I31" s="55"/>
      <c r="J31" s="21">
        <f t="shared" si="0"/>
        <v>1.5</v>
      </c>
      <c r="K31" s="56">
        <f>1500</f>
        <v>1500</v>
      </c>
      <c r="L31" s="56"/>
      <c r="M31" s="22">
        <f t="shared" si="1"/>
        <v>1.5</v>
      </c>
    </row>
    <row r="32" spans="1:13" s="1" customFormat="1" ht="39" customHeight="1">
      <c r="A32" s="27" t="s">
        <v>136</v>
      </c>
      <c r="B32" s="27"/>
      <c r="C32" s="27"/>
      <c r="D32" s="27"/>
      <c r="E32" s="11" t="s">
        <v>25</v>
      </c>
      <c r="F32" s="16"/>
      <c r="G32" s="28">
        <f>12722000</f>
        <v>12722000</v>
      </c>
      <c r="H32" s="28"/>
      <c r="I32" s="28"/>
      <c r="J32" s="17">
        <f>J33+J34+J35</f>
        <v>15300</v>
      </c>
      <c r="K32" s="29">
        <f>13358100</f>
        <v>13358100</v>
      </c>
      <c r="L32" s="29"/>
      <c r="M32" s="18">
        <f>M33+M34+M35</f>
        <v>16200</v>
      </c>
    </row>
    <row r="33" spans="1:13" s="1" customFormat="1" ht="51.75" customHeight="1">
      <c r="A33" s="41" t="s">
        <v>26</v>
      </c>
      <c r="B33" s="41"/>
      <c r="C33" s="41"/>
      <c r="D33" s="41"/>
      <c r="E33" s="19" t="s">
        <v>25</v>
      </c>
      <c r="F33" s="20" t="s">
        <v>19</v>
      </c>
      <c r="G33" s="55">
        <f>12722000</f>
        <v>12722000</v>
      </c>
      <c r="H33" s="55"/>
      <c r="I33" s="55"/>
      <c r="J33" s="21">
        <f t="shared" si="0"/>
        <v>12722</v>
      </c>
      <c r="K33" s="56">
        <f>13358100</f>
        <v>13358100</v>
      </c>
      <c r="L33" s="56"/>
      <c r="M33" s="22">
        <f t="shared" si="1"/>
        <v>13358.1</v>
      </c>
    </row>
    <row r="34" spans="1:13" s="1" customFormat="1" ht="59.25" customHeight="1">
      <c r="A34" s="41" t="s">
        <v>27</v>
      </c>
      <c r="B34" s="41"/>
      <c r="C34" s="41"/>
      <c r="D34" s="41"/>
      <c r="E34" s="19" t="s">
        <v>25</v>
      </c>
      <c r="F34" s="20" t="s">
        <v>9</v>
      </c>
      <c r="G34" s="55">
        <f>2573000</f>
        <v>2573000</v>
      </c>
      <c r="H34" s="55"/>
      <c r="I34" s="55"/>
      <c r="J34" s="21">
        <f t="shared" si="0"/>
        <v>2573</v>
      </c>
      <c r="K34" s="56">
        <f>2836900</f>
        <v>2836900</v>
      </c>
      <c r="L34" s="56"/>
      <c r="M34" s="22">
        <f t="shared" si="1"/>
        <v>2836.9</v>
      </c>
    </row>
    <row r="35" spans="1:13" s="1" customFormat="1" ht="54" customHeight="1">
      <c r="A35" s="41" t="s">
        <v>28</v>
      </c>
      <c r="B35" s="41"/>
      <c r="C35" s="41"/>
      <c r="D35" s="41"/>
      <c r="E35" s="19" t="s">
        <v>25</v>
      </c>
      <c r="F35" s="20" t="s">
        <v>11</v>
      </c>
      <c r="G35" s="55">
        <f>5000</f>
        <v>5000</v>
      </c>
      <c r="H35" s="55"/>
      <c r="I35" s="55"/>
      <c r="J35" s="21">
        <f t="shared" si="0"/>
        <v>5</v>
      </c>
      <c r="K35" s="56">
        <f>5000</f>
        <v>5000</v>
      </c>
      <c r="L35" s="56"/>
      <c r="M35" s="22">
        <f t="shared" si="1"/>
        <v>5</v>
      </c>
    </row>
    <row r="36" spans="1:13" s="1" customFormat="1" ht="32.25" customHeight="1">
      <c r="A36" s="40" t="s">
        <v>30</v>
      </c>
      <c r="B36" s="40"/>
      <c r="C36" s="40"/>
      <c r="D36" s="40"/>
      <c r="E36" s="23" t="s">
        <v>29</v>
      </c>
      <c r="F36" s="24" t="s">
        <v>0</v>
      </c>
      <c r="G36" s="57" t="s">
        <v>0</v>
      </c>
      <c r="H36" s="57"/>
      <c r="I36" s="57"/>
      <c r="J36" s="14">
        <v>0</v>
      </c>
      <c r="K36" s="54">
        <f>600000</f>
        <v>600000</v>
      </c>
      <c r="L36" s="54"/>
      <c r="M36" s="15">
        <f t="shared" si="1"/>
        <v>600</v>
      </c>
    </row>
    <row r="37" spans="1:13" s="1" customFormat="1" ht="51" customHeight="1">
      <c r="A37" s="41" t="s">
        <v>31</v>
      </c>
      <c r="B37" s="41"/>
      <c r="C37" s="41"/>
      <c r="D37" s="41"/>
      <c r="E37" s="19" t="s">
        <v>29</v>
      </c>
      <c r="F37" s="20" t="s">
        <v>9</v>
      </c>
      <c r="G37" s="58" t="s">
        <v>0</v>
      </c>
      <c r="H37" s="58"/>
      <c r="I37" s="58"/>
      <c r="J37" s="21">
        <v>0</v>
      </c>
      <c r="K37" s="56">
        <f>600000</f>
        <v>600000</v>
      </c>
      <c r="L37" s="56"/>
      <c r="M37" s="22">
        <f t="shared" si="1"/>
        <v>600</v>
      </c>
    </row>
    <row r="38" spans="1:13" s="1" customFormat="1" ht="30.75" customHeight="1">
      <c r="A38" s="40" t="s">
        <v>33</v>
      </c>
      <c r="B38" s="40"/>
      <c r="C38" s="40"/>
      <c r="D38" s="40"/>
      <c r="E38" s="23" t="s">
        <v>32</v>
      </c>
      <c r="F38" s="24" t="s">
        <v>0</v>
      </c>
      <c r="G38" s="53">
        <f>96000</f>
        <v>96000</v>
      </c>
      <c r="H38" s="53"/>
      <c r="I38" s="53"/>
      <c r="J38" s="14">
        <f t="shared" si="0"/>
        <v>96</v>
      </c>
      <c r="K38" s="54">
        <f>102000</f>
        <v>102000</v>
      </c>
      <c r="L38" s="54"/>
      <c r="M38" s="15">
        <f t="shared" si="1"/>
        <v>102</v>
      </c>
    </row>
    <row r="39" spans="1:13" s="1" customFormat="1" ht="60" customHeight="1">
      <c r="A39" s="27" t="s">
        <v>137</v>
      </c>
      <c r="B39" s="27"/>
      <c r="C39" s="27"/>
      <c r="D39" s="27"/>
      <c r="E39" s="11" t="s">
        <v>34</v>
      </c>
      <c r="F39" s="16"/>
      <c r="G39" s="28">
        <f>96000</f>
        <v>96000</v>
      </c>
      <c r="H39" s="28"/>
      <c r="I39" s="28"/>
      <c r="J39" s="17">
        <f>G39/1000</f>
        <v>96</v>
      </c>
      <c r="K39" s="29">
        <f>102000</f>
        <v>102000</v>
      </c>
      <c r="L39" s="29"/>
      <c r="M39" s="18">
        <f>K39/1000</f>
        <v>102</v>
      </c>
    </row>
    <row r="40" spans="1:13" s="1" customFormat="1" ht="72" customHeight="1">
      <c r="A40" s="41" t="s">
        <v>36</v>
      </c>
      <c r="B40" s="41"/>
      <c r="C40" s="41"/>
      <c r="D40" s="41"/>
      <c r="E40" s="19" t="s">
        <v>34</v>
      </c>
      <c r="F40" s="20" t="s">
        <v>35</v>
      </c>
      <c r="G40" s="55">
        <f>96000</f>
        <v>96000</v>
      </c>
      <c r="H40" s="55"/>
      <c r="I40" s="55"/>
      <c r="J40" s="21">
        <f t="shared" si="0"/>
        <v>96</v>
      </c>
      <c r="K40" s="56">
        <f>102000</f>
        <v>102000</v>
      </c>
      <c r="L40" s="56"/>
      <c r="M40" s="22">
        <f t="shared" si="1"/>
        <v>102</v>
      </c>
    </row>
    <row r="41" spans="1:13" s="1" customFormat="1" ht="30.75" customHeight="1">
      <c r="A41" s="40" t="s">
        <v>38</v>
      </c>
      <c r="B41" s="40"/>
      <c r="C41" s="40"/>
      <c r="D41" s="40"/>
      <c r="E41" s="23" t="s">
        <v>37</v>
      </c>
      <c r="F41" s="24" t="s">
        <v>0</v>
      </c>
      <c r="G41" s="53">
        <f>2115000</f>
        <v>2115000</v>
      </c>
      <c r="H41" s="53"/>
      <c r="I41" s="53"/>
      <c r="J41" s="14">
        <f t="shared" si="0"/>
        <v>2115</v>
      </c>
      <c r="K41" s="54">
        <f>2350000</f>
        <v>2350000</v>
      </c>
      <c r="L41" s="54"/>
      <c r="M41" s="15">
        <f t="shared" si="1"/>
        <v>2350</v>
      </c>
    </row>
    <row r="42" spans="1:13" s="1" customFormat="1" ht="39.75" customHeight="1">
      <c r="A42" s="27" t="s">
        <v>138</v>
      </c>
      <c r="B42" s="27"/>
      <c r="C42" s="27"/>
      <c r="D42" s="27"/>
      <c r="E42" s="11" t="s">
        <v>39</v>
      </c>
      <c r="F42" s="16"/>
      <c r="G42" s="28">
        <f>2115000</f>
        <v>2115000</v>
      </c>
      <c r="H42" s="28"/>
      <c r="I42" s="28"/>
      <c r="J42" s="17">
        <f>G42/1000</f>
        <v>2115</v>
      </c>
      <c r="K42" s="29">
        <f>2350000</f>
        <v>2350000</v>
      </c>
      <c r="L42" s="29"/>
      <c r="M42" s="18">
        <f>K42/1000</f>
        <v>2350</v>
      </c>
    </row>
    <row r="43" spans="1:13" s="1" customFormat="1" ht="45" customHeight="1">
      <c r="A43" s="41" t="s">
        <v>41</v>
      </c>
      <c r="B43" s="41"/>
      <c r="C43" s="41"/>
      <c r="D43" s="41"/>
      <c r="E43" s="19" t="s">
        <v>39</v>
      </c>
      <c r="F43" s="20" t="s">
        <v>40</v>
      </c>
      <c r="G43" s="55">
        <f>2115000</f>
        <v>2115000</v>
      </c>
      <c r="H43" s="55"/>
      <c r="I43" s="55"/>
      <c r="J43" s="21">
        <f t="shared" si="0"/>
        <v>2115</v>
      </c>
      <c r="K43" s="56">
        <f>2350000</f>
        <v>2350000</v>
      </c>
      <c r="L43" s="56"/>
      <c r="M43" s="22">
        <f t="shared" si="1"/>
        <v>2350</v>
      </c>
    </row>
    <row r="44" spans="1:13" s="1" customFormat="1" ht="32.25" customHeight="1">
      <c r="A44" s="40" t="s">
        <v>43</v>
      </c>
      <c r="B44" s="40"/>
      <c r="C44" s="40"/>
      <c r="D44" s="40"/>
      <c r="E44" s="23" t="s">
        <v>42</v>
      </c>
      <c r="F44" s="24" t="s">
        <v>0</v>
      </c>
      <c r="G44" s="53">
        <f>600000</f>
        <v>600000</v>
      </c>
      <c r="H44" s="53"/>
      <c r="I44" s="53"/>
      <c r="J44" s="14">
        <f t="shared" si="0"/>
        <v>600</v>
      </c>
      <c r="K44" s="54">
        <f>600000</f>
        <v>600000</v>
      </c>
      <c r="L44" s="54"/>
      <c r="M44" s="15">
        <f t="shared" si="1"/>
        <v>600</v>
      </c>
    </row>
    <row r="45" spans="1:13" s="1" customFormat="1" ht="52.5" customHeight="1">
      <c r="A45" s="27" t="s">
        <v>139</v>
      </c>
      <c r="B45" s="27"/>
      <c r="C45" s="27"/>
      <c r="D45" s="27"/>
      <c r="E45" s="11" t="s">
        <v>44</v>
      </c>
      <c r="F45" s="16"/>
      <c r="G45" s="28">
        <f>85000</f>
        <v>85000</v>
      </c>
      <c r="H45" s="28"/>
      <c r="I45" s="28"/>
      <c r="J45" s="17">
        <f>G45/1000</f>
        <v>85</v>
      </c>
      <c r="K45" s="29">
        <f>85000</f>
        <v>85000</v>
      </c>
      <c r="L45" s="29"/>
      <c r="M45" s="18">
        <f>K45/1000</f>
        <v>85</v>
      </c>
    </row>
    <row r="46" spans="1:13" s="1" customFormat="1" ht="66.75" customHeight="1">
      <c r="A46" s="41" t="s">
        <v>45</v>
      </c>
      <c r="B46" s="41"/>
      <c r="C46" s="41"/>
      <c r="D46" s="41"/>
      <c r="E46" s="19" t="s">
        <v>44</v>
      </c>
      <c r="F46" s="20" t="s">
        <v>9</v>
      </c>
      <c r="G46" s="55">
        <f>85000</f>
        <v>85000</v>
      </c>
      <c r="H46" s="55"/>
      <c r="I46" s="55"/>
      <c r="J46" s="21">
        <f t="shared" si="0"/>
        <v>85</v>
      </c>
      <c r="K46" s="56">
        <f>85000</f>
        <v>85000</v>
      </c>
      <c r="L46" s="56"/>
      <c r="M46" s="22">
        <f t="shared" si="1"/>
        <v>85</v>
      </c>
    </row>
    <row r="47" spans="1:13" s="1" customFormat="1" ht="47.25" customHeight="1">
      <c r="A47" s="27" t="s">
        <v>140</v>
      </c>
      <c r="B47" s="27"/>
      <c r="C47" s="27"/>
      <c r="D47" s="27"/>
      <c r="E47" s="11" t="s">
        <v>46</v>
      </c>
      <c r="F47" s="16"/>
      <c r="G47" s="28">
        <f>459300</f>
        <v>459300</v>
      </c>
      <c r="H47" s="28"/>
      <c r="I47" s="28"/>
      <c r="J47" s="17">
        <f>G47/1000</f>
        <v>459.3</v>
      </c>
      <c r="K47" s="29">
        <f>459300</f>
        <v>459300</v>
      </c>
      <c r="L47" s="29"/>
      <c r="M47" s="18">
        <f>K47/1000</f>
        <v>459.3</v>
      </c>
    </row>
    <row r="48" spans="1:13" s="1" customFormat="1" ht="70.5" customHeight="1">
      <c r="A48" s="41" t="s">
        <v>47</v>
      </c>
      <c r="B48" s="41"/>
      <c r="C48" s="41"/>
      <c r="D48" s="41"/>
      <c r="E48" s="19" t="s">
        <v>46</v>
      </c>
      <c r="F48" s="20" t="s">
        <v>9</v>
      </c>
      <c r="G48" s="55">
        <f>459300</f>
        <v>459300</v>
      </c>
      <c r="H48" s="55"/>
      <c r="I48" s="55"/>
      <c r="J48" s="21">
        <f t="shared" si="0"/>
        <v>459.3</v>
      </c>
      <c r="K48" s="56">
        <f>459300</f>
        <v>459300</v>
      </c>
      <c r="L48" s="56"/>
      <c r="M48" s="22">
        <f t="shared" si="1"/>
        <v>459.3</v>
      </c>
    </row>
    <row r="49" spans="1:13" s="1" customFormat="1" ht="38.25" customHeight="1">
      <c r="A49" s="27" t="s">
        <v>141</v>
      </c>
      <c r="B49" s="27"/>
      <c r="C49" s="27"/>
      <c r="D49" s="27"/>
      <c r="E49" s="11" t="s">
        <v>48</v>
      </c>
      <c r="F49" s="16"/>
      <c r="G49" s="28">
        <f>44200</f>
        <v>44200</v>
      </c>
      <c r="H49" s="28"/>
      <c r="I49" s="28"/>
      <c r="J49" s="17">
        <f>G49/1000</f>
        <v>44.2</v>
      </c>
      <c r="K49" s="29">
        <f>44200</f>
        <v>44200</v>
      </c>
      <c r="L49" s="29"/>
      <c r="M49" s="18">
        <f>K49/1000</f>
        <v>44.2</v>
      </c>
    </row>
    <row r="50" spans="1:13" s="1" customFormat="1" ht="57.75" customHeight="1">
      <c r="A50" s="41" t="s">
        <v>49</v>
      </c>
      <c r="B50" s="41"/>
      <c r="C50" s="41"/>
      <c r="D50" s="41"/>
      <c r="E50" s="19" t="s">
        <v>48</v>
      </c>
      <c r="F50" s="20" t="s">
        <v>9</v>
      </c>
      <c r="G50" s="55">
        <f>44200</f>
        <v>44200</v>
      </c>
      <c r="H50" s="55"/>
      <c r="I50" s="55"/>
      <c r="J50" s="21">
        <f t="shared" si="0"/>
        <v>44.2</v>
      </c>
      <c r="K50" s="56">
        <f>44200</f>
        <v>44200</v>
      </c>
      <c r="L50" s="56"/>
      <c r="M50" s="22">
        <f t="shared" si="1"/>
        <v>44.2</v>
      </c>
    </row>
    <row r="51" spans="1:13" s="1" customFormat="1" ht="41.25" customHeight="1">
      <c r="A51" s="27" t="s">
        <v>166</v>
      </c>
      <c r="B51" s="27"/>
      <c r="C51" s="27"/>
      <c r="D51" s="27"/>
      <c r="E51" s="11" t="s">
        <v>50</v>
      </c>
      <c r="F51" s="16"/>
      <c r="G51" s="28">
        <f>11500</f>
        <v>11500</v>
      </c>
      <c r="H51" s="28"/>
      <c r="I51" s="28"/>
      <c r="J51" s="17">
        <f>G51/1000</f>
        <v>11.5</v>
      </c>
      <c r="K51" s="29">
        <f>11500</f>
        <v>11500</v>
      </c>
      <c r="L51" s="29"/>
      <c r="M51" s="18">
        <f>K51/1000</f>
        <v>11.5</v>
      </c>
    </row>
    <row r="52" spans="1:13" s="1" customFormat="1" ht="54.75" customHeight="1">
      <c r="A52" s="41" t="s">
        <v>52</v>
      </c>
      <c r="B52" s="41"/>
      <c r="C52" s="41"/>
      <c r="D52" s="41"/>
      <c r="E52" s="19" t="s">
        <v>50</v>
      </c>
      <c r="F52" s="20" t="s">
        <v>51</v>
      </c>
      <c r="G52" s="55">
        <f>11500</f>
        <v>11500</v>
      </c>
      <c r="H52" s="55"/>
      <c r="I52" s="55"/>
      <c r="J52" s="21">
        <f t="shared" si="0"/>
        <v>11.5</v>
      </c>
      <c r="K52" s="56">
        <f>11500</f>
        <v>11500</v>
      </c>
      <c r="L52" s="56"/>
      <c r="M52" s="22">
        <f t="shared" si="1"/>
        <v>11.5</v>
      </c>
    </row>
    <row r="53" spans="1:13" s="1" customFormat="1" ht="49.5" customHeight="1">
      <c r="A53" s="40" t="s">
        <v>54</v>
      </c>
      <c r="B53" s="40"/>
      <c r="C53" s="40"/>
      <c r="D53" s="40"/>
      <c r="E53" s="23" t="s">
        <v>53</v>
      </c>
      <c r="F53" s="24" t="s">
        <v>0</v>
      </c>
      <c r="G53" s="53">
        <f>600000</f>
        <v>600000</v>
      </c>
      <c r="H53" s="53"/>
      <c r="I53" s="53"/>
      <c r="J53" s="14">
        <f t="shared" si="0"/>
        <v>600</v>
      </c>
      <c r="K53" s="54">
        <f>650000</f>
        <v>650000</v>
      </c>
      <c r="L53" s="54"/>
      <c r="M53" s="15">
        <f t="shared" si="1"/>
        <v>650</v>
      </c>
    </row>
    <row r="54" spans="1:13" s="1" customFormat="1" ht="45" customHeight="1">
      <c r="A54" s="27" t="s">
        <v>142</v>
      </c>
      <c r="B54" s="27"/>
      <c r="C54" s="27"/>
      <c r="D54" s="27"/>
      <c r="E54" s="11" t="s">
        <v>55</v>
      </c>
      <c r="F54" s="16"/>
      <c r="G54" s="28">
        <f>600000</f>
        <v>600000</v>
      </c>
      <c r="H54" s="28"/>
      <c r="I54" s="28"/>
      <c r="J54" s="17">
        <f>G54/1000</f>
        <v>600</v>
      </c>
      <c r="K54" s="29">
        <f>650000</f>
        <v>650000</v>
      </c>
      <c r="L54" s="29"/>
      <c r="M54" s="18">
        <f>K54/1000</f>
        <v>650</v>
      </c>
    </row>
    <row r="55" spans="1:13" s="1" customFormat="1" ht="67.5" customHeight="1">
      <c r="A55" s="41" t="s">
        <v>56</v>
      </c>
      <c r="B55" s="41"/>
      <c r="C55" s="41"/>
      <c r="D55" s="41"/>
      <c r="E55" s="19" t="s">
        <v>55</v>
      </c>
      <c r="F55" s="20" t="s">
        <v>9</v>
      </c>
      <c r="G55" s="55">
        <f>600000</f>
        <v>600000</v>
      </c>
      <c r="H55" s="55"/>
      <c r="I55" s="55"/>
      <c r="J55" s="21">
        <f t="shared" si="0"/>
        <v>600</v>
      </c>
      <c r="K55" s="56">
        <f>650000</f>
        <v>650000</v>
      </c>
      <c r="L55" s="56"/>
      <c r="M55" s="22">
        <f t="shared" si="1"/>
        <v>650</v>
      </c>
    </row>
    <row r="56" spans="1:13" s="1" customFormat="1" ht="48" customHeight="1">
      <c r="A56" s="40" t="s">
        <v>58</v>
      </c>
      <c r="B56" s="40"/>
      <c r="C56" s="40"/>
      <c r="D56" s="40"/>
      <c r="E56" s="23" t="s">
        <v>57</v>
      </c>
      <c r="F56" s="24" t="s">
        <v>0</v>
      </c>
      <c r="G56" s="53">
        <f>50000</f>
        <v>50000</v>
      </c>
      <c r="H56" s="53"/>
      <c r="I56" s="53"/>
      <c r="J56" s="14">
        <f t="shared" si="0"/>
        <v>50</v>
      </c>
      <c r="K56" s="54">
        <f>60000</f>
        <v>60000</v>
      </c>
      <c r="L56" s="54"/>
      <c r="M56" s="15">
        <f t="shared" si="1"/>
        <v>60</v>
      </c>
    </row>
    <row r="57" spans="1:13" s="1" customFormat="1" ht="48.75" customHeight="1">
      <c r="A57" s="27" t="s">
        <v>143</v>
      </c>
      <c r="B57" s="27"/>
      <c r="C57" s="27"/>
      <c r="D57" s="27"/>
      <c r="E57" s="11" t="s">
        <v>59</v>
      </c>
      <c r="F57" s="16"/>
      <c r="G57" s="28">
        <f>50000</f>
        <v>50000</v>
      </c>
      <c r="H57" s="28"/>
      <c r="I57" s="28"/>
      <c r="J57" s="17">
        <f>G57/1000</f>
        <v>50</v>
      </c>
      <c r="K57" s="29">
        <f>60000</f>
        <v>60000</v>
      </c>
      <c r="L57" s="29"/>
      <c r="M57" s="18">
        <f>K57/1000</f>
        <v>60</v>
      </c>
    </row>
    <row r="58" spans="1:13" s="1" customFormat="1" ht="54.75" customHeight="1">
      <c r="A58" s="41" t="s">
        <v>60</v>
      </c>
      <c r="B58" s="41"/>
      <c r="C58" s="41"/>
      <c r="D58" s="41"/>
      <c r="E58" s="19" t="s">
        <v>59</v>
      </c>
      <c r="F58" s="20" t="s">
        <v>9</v>
      </c>
      <c r="G58" s="55">
        <f>50000</f>
        <v>50000</v>
      </c>
      <c r="H58" s="55"/>
      <c r="I58" s="55"/>
      <c r="J58" s="21">
        <f t="shared" si="0"/>
        <v>50</v>
      </c>
      <c r="K58" s="56">
        <f>60000</f>
        <v>60000</v>
      </c>
      <c r="L58" s="56"/>
      <c r="M58" s="22">
        <f t="shared" si="1"/>
        <v>60</v>
      </c>
    </row>
    <row r="59" spans="1:13" s="1" customFormat="1" ht="33.75" customHeight="1">
      <c r="A59" s="40" t="s">
        <v>62</v>
      </c>
      <c r="B59" s="40"/>
      <c r="C59" s="40"/>
      <c r="D59" s="40"/>
      <c r="E59" s="23" t="s">
        <v>61</v>
      </c>
      <c r="F59" s="24" t="s">
        <v>0</v>
      </c>
      <c r="G59" s="53">
        <f>2000</f>
        <v>2000</v>
      </c>
      <c r="H59" s="53"/>
      <c r="I59" s="53"/>
      <c r="J59" s="14">
        <f t="shared" si="0"/>
        <v>2</v>
      </c>
      <c r="K59" s="54">
        <f>2000</f>
        <v>2000</v>
      </c>
      <c r="L59" s="54"/>
      <c r="M59" s="15">
        <f t="shared" si="1"/>
        <v>2</v>
      </c>
    </row>
    <row r="60" spans="1:13" s="1" customFormat="1" ht="54.75" customHeight="1">
      <c r="A60" s="27" t="s">
        <v>144</v>
      </c>
      <c r="B60" s="27"/>
      <c r="C60" s="27"/>
      <c r="D60" s="27"/>
      <c r="E60" s="11" t="s">
        <v>63</v>
      </c>
      <c r="F60" s="16"/>
      <c r="G60" s="28">
        <f>2000</f>
        <v>2000</v>
      </c>
      <c r="H60" s="28"/>
      <c r="I60" s="28"/>
      <c r="J60" s="17">
        <f>G60/1000</f>
        <v>2</v>
      </c>
      <c r="K60" s="29">
        <f>2000</f>
        <v>2000</v>
      </c>
      <c r="L60" s="29"/>
      <c r="M60" s="18">
        <f>K60/1000</f>
        <v>2</v>
      </c>
    </row>
    <row r="61" spans="1:13" s="1" customFormat="1" ht="81" customHeight="1">
      <c r="A61" s="41" t="s">
        <v>64</v>
      </c>
      <c r="B61" s="41"/>
      <c r="C61" s="41"/>
      <c r="D61" s="41"/>
      <c r="E61" s="19" t="s">
        <v>63</v>
      </c>
      <c r="F61" s="20" t="s">
        <v>9</v>
      </c>
      <c r="G61" s="55">
        <f>2000</f>
        <v>2000</v>
      </c>
      <c r="H61" s="55"/>
      <c r="I61" s="55"/>
      <c r="J61" s="21">
        <f t="shared" si="0"/>
        <v>2</v>
      </c>
      <c r="K61" s="56">
        <f>2000</f>
        <v>2000</v>
      </c>
      <c r="L61" s="56"/>
      <c r="M61" s="22">
        <f t="shared" si="1"/>
        <v>2</v>
      </c>
    </row>
    <row r="62" spans="1:13" s="1" customFormat="1" ht="34.5" customHeight="1">
      <c r="A62" s="40" t="s">
        <v>66</v>
      </c>
      <c r="B62" s="40"/>
      <c r="C62" s="40"/>
      <c r="D62" s="40"/>
      <c r="E62" s="23" t="s">
        <v>65</v>
      </c>
      <c r="F62" s="24" t="s">
        <v>0</v>
      </c>
      <c r="G62" s="53">
        <f>1000000</f>
        <v>1000000</v>
      </c>
      <c r="H62" s="53"/>
      <c r="I62" s="53"/>
      <c r="J62" s="14">
        <f t="shared" si="0"/>
        <v>1000</v>
      </c>
      <c r="K62" s="54">
        <f>1000000</f>
        <v>1000000</v>
      </c>
      <c r="L62" s="54"/>
      <c r="M62" s="15">
        <f t="shared" si="1"/>
        <v>1000</v>
      </c>
    </row>
    <row r="63" spans="1:13" s="1" customFormat="1" ht="58.5" customHeight="1">
      <c r="A63" s="41" t="s">
        <v>67</v>
      </c>
      <c r="B63" s="41"/>
      <c r="C63" s="41"/>
      <c r="D63" s="41"/>
      <c r="E63" s="19" t="s">
        <v>65</v>
      </c>
      <c r="F63" s="20" t="s">
        <v>9</v>
      </c>
      <c r="G63" s="55">
        <f>1000000</f>
        <v>1000000</v>
      </c>
      <c r="H63" s="55"/>
      <c r="I63" s="55"/>
      <c r="J63" s="21">
        <f t="shared" si="0"/>
        <v>1000</v>
      </c>
      <c r="K63" s="56">
        <f>1000000</f>
        <v>1000000</v>
      </c>
      <c r="L63" s="56"/>
      <c r="M63" s="22">
        <f t="shared" si="1"/>
        <v>1000</v>
      </c>
    </row>
    <row r="64" spans="1:13" s="1" customFormat="1" ht="27.75" customHeight="1">
      <c r="A64" s="40" t="s">
        <v>69</v>
      </c>
      <c r="B64" s="40"/>
      <c r="C64" s="40"/>
      <c r="D64" s="40"/>
      <c r="E64" s="23" t="s">
        <v>68</v>
      </c>
      <c r="F64" s="24" t="s">
        <v>0</v>
      </c>
      <c r="G64" s="53">
        <f>5775500</f>
        <v>5775500</v>
      </c>
      <c r="H64" s="53"/>
      <c r="I64" s="53"/>
      <c r="J64" s="14">
        <f t="shared" si="0"/>
        <v>5775.5</v>
      </c>
      <c r="K64" s="54">
        <f>6000000</f>
        <v>6000000</v>
      </c>
      <c r="L64" s="54"/>
      <c r="M64" s="15">
        <f t="shared" si="1"/>
        <v>6000</v>
      </c>
    </row>
    <row r="65" spans="1:13" s="1" customFormat="1" ht="33.75" customHeight="1">
      <c r="A65" s="27" t="s">
        <v>145</v>
      </c>
      <c r="B65" s="27"/>
      <c r="C65" s="27"/>
      <c r="D65" s="27"/>
      <c r="E65" s="11" t="s">
        <v>70</v>
      </c>
      <c r="F65" s="16"/>
      <c r="G65" s="28">
        <f>5075500</f>
        <v>5075500</v>
      </c>
      <c r="H65" s="28"/>
      <c r="I65" s="28"/>
      <c r="J65" s="17">
        <f>J66+J67</f>
        <v>5775.5</v>
      </c>
      <c r="K65" s="29">
        <f>5300000</f>
        <v>5300000</v>
      </c>
      <c r="L65" s="29"/>
      <c r="M65" s="18">
        <f>M66+M67</f>
        <v>6000</v>
      </c>
    </row>
    <row r="66" spans="1:13" s="1" customFormat="1" ht="47.25" customHeight="1">
      <c r="A66" s="41" t="s">
        <v>71</v>
      </c>
      <c r="B66" s="41"/>
      <c r="C66" s="41"/>
      <c r="D66" s="41"/>
      <c r="E66" s="19" t="s">
        <v>70</v>
      </c>
      <c r="F66" s="20" t="s">
        <v>9</v>
      </c>
      <c r="G66" s="55">
        <f>5075500</f>
        <v>5075500</v>
      </c>
      <c r="H66" s="55"/>
      <c r="I66" s="55"/>
      <c r="J66" s="21">
        <f t="shared" si="0"/>
        <v>5075.5</v>
      </c>
      <c r="K66" s="56">
        <f>5300000</f>
        <v>5300000</v>
      </c>
      <c r="L66" s="56"/>
      <c r="M66" s="22">
        <f t="shared" si="1"/>
        <v>5300</v>
      </c>
    </row>
    <row r="67" spans="1:13" s="1" customFormat="1" ht="123.75" customHeight="1">
      <c r="A67" s="41" t="s">
        <v>73</v>
      </c>
      <c r="B67" s="41"/>
      <c r="C67" s="41"/>
      <c r="D67" s="41"/>
      <c r="E67" s="19" t="s">
        <v>70</v>
      </c>
      <c r="F67" s="20" t="s">
        <v>72</v>
      </c>
      <c r="G67" s="55">
        <f>700000</f>
        <v>700000</v>
      </c>
      <c r="H67" s="55"/>
      <c r="I67" s="55"/>
      <c r="J67" s="21">
        <f t="shared" si="0"/>
        <v>700</v>
      </c>
      <c r="K67" s="56">
        <f>700000</f>
        <v>700000</v>
      </c>
      <c r="L67" s="56"/>
      <c r="M67" s="22">
        <f t="shared" si="1"/>
        <v>700</v>
      </c>
    </row>
    <row r="68" spans="1:13" s="1" customFormat="1" ht="31.5" customHeight="1">
      <c r="A68" s="40" t="s">
        <v>75</v>
      </c>
      <c r="B68" s="40"/>
      <c r="C68" s="40"/>
      <c r="D68" s="40"/>
      <c r="E68" s="23" t="s">
        <v>74</v>
      </c>
      <c r="F68" s="24" t="s">
        <v>0</v>
      </c>
      <c r="G68" s="53">
        <f>9143000</f>
        <v>9143000</v>
      </c>
      <c r="H68" s="53"/>
      <c r="I68" s="53"/>
      <c r="J68" s="14">
        <f t="shared" si="0"/>
        <v>9143</v>
      </c>
      <c r="K68" s="54">
        <f>11343000</f>
        <v>11343000</v>
      </c>
      <c r="L68" s="54"/>
      <c r="M68" s="15">
        <f t="shared" si="1"/>
        <v>11343</v>
      </c>
    </row>
    <row r="69" spans="1:13" s="1" customFormat="1" ht="45" customHeight="1">
      <c r="A69" s="27" t="s">
        <v>146</v>
      </c>
      <c r="B69" s="27"/>
      <c r="C69" s="27"/>
      <c r="D69" s="27"/>
      <c r="E69" s="11" t="s">
        <v>76</v>
      </c>
      <c r="F69" s="16"/>
      <c r="G69" s="28">
        <f>7143000</f>
        <v>7143000</v>
      </c>
      <c r="H69" s="28"/>
      <c r="I69" s="28"/>
      <c r="J69" s="17">
        <f>G69/1000</f>
        <v>7143</v>
      </c>
      <c r="K69" s="29">
        <f>7143000</f>
        <v>7143000</v>
      </c>
      <c r="L69" s="29"/>
      <c r="M69" s="18">
        <f>K69/1000</f>
        <v>7143</v>
      </c>
    </row>
    <row r="70" spans="1:13" s="1" customFormat="1" ht="60.75" customHeight="1">
      <c r="A70" s="41" t="s">
        <v>77</v>
      </c>
      <c r="B70" s="41"/>
      <c r="C70" s="41"/>
      <c r="D70" s="41"/>
      <c r="E70" s="19" t="s">
        <v>76</v>
      </c>
      <c r="F70" s="20" t="s">
        <v>9</v>
      </c>
      <c r="G70" s="55">
        <f>7143000</f>
        <v>7143000</v>
      </c>
      <c r="H70" s="55"/>
      <c r="I70" s="55"/>
      <c r="J70" s="21">
        <f t="shared" si="0"/>
        <v>7143</v>
      </c>
      <c r="K70" s="56">
        <f>7143000</f>
        <v>7143000</v>
      </c>
      <c r="L70" s="56"/>
      <c r="M70" s="22">
        <f t="shared" si="1"/>
        <v>7143</v>
      </c>
    </row>
    <row r="71" spans="1:13" s="1" customFormat="1" ht="34.5" customHeight="1">
      <c r="A71" s="27" t="s">
        <v>147</v>
      </c>
      <c r="B71" s="27"/>
      <c r="C71" s="27"/>
      <c r="D71" s="27"/>
      <c r="E71" s="11" t="s">
        <v>78</v>
      </c>
      <c r="F71" s="16"/>
      <c r="G71" s="28">
        <f>2000000</f>
        <v>2000000</v>
      </c>
      <c r="H71" s="28"/>
      <c r="I71" s="28"/>
      <c r="J71" s="17">
        <f>G71/1000</f>
        <v>2000</v>
      </c>
      <c r="K71" s="29">
        <f>2000000</f>
        <v>2000000</v>
      </c>
      <c r="L71" s="29"/>
      <c r="M71" s="18">
        <f>K71/1000</f>
        <v>2000</v>
      </c>
    </row>
    <row r="72" spans="1:13" s="1" customFormat="1" ht="70.5" customHeight="1">
      <c r="A72" s="41" t="s">
        <v>80</v>
      </c>
      <c r="B72" s="41"/>
      <c r="C72" s="41"/>
      <c r="D72" s="41"/>
      <c r="E72" s="19" t="s">
        <v>78</v>
      </c>
      <c r="F72" s="20" t="s">
        <v>79</v>
      </c>
      <c r="G72" s="55">
        <f>2000000</f>
        <v>2000000</v>
      </c>
      <c r="H72" s="55"/>
      <c r="I72" s="55"/>
      <c r="J72" s="21">
        <f t="shared" si="0"/>
        <v>2000</v>
      </c>
      <c r="K72" s="56">
        <f>2000000</f>
        <v>2000000</v>
      </c>
      <c r="L72" s="56"/>
      <c r="M72" s="22">
        <f t="shared" si="1"/>
        <v>2000</v>
      </c>
    </row>
    <row r="73" spans="1:13" s="1" customFormat="1" ht="53.25" customHeight="1">
      <c r="A73" s="27" t="s">
        <v>148</v>
      </c>
      <c r="B73" s="27"/>
      <c r="C73" s="27"/>
      <c r="D73" s="27"/>
      <c r="E73" s="11" t="s">
        <v>81</v>
      </c>
      <c r="F73" s="16"/>
      <c r="G73" s="30" t="s">
        <v>0</v>
      </c>
      <c r="H73" s="30"/>
      <c r="I73" s="30"/>
      <c r="J73" s="17">
        <v>0</v>
      </c>
      <c r="K73" s="29">
        <f>2200000</f>
        <v>2200000</v>
      </c>
      <c r="L73" s="29"/>
      <c r="M73" s="18">
        <f>K73/1000</f>
        <v>2200</v>
      </c>
    </row>
    <row r="74" spans="1:13" s="1" customFormat="1" ht="74.25" customHeight="1">
      <c r="A74" s="41" t="s">
        <v>82</v>
      </c>
      <c r="B74" s="41"/>
      <c r="C74" s="41"/>
      <c r="D74" s="41"/>
      <c r="E74" s="19" t="s">
        <v>81</v>
      </c>
      <c r="F74" s="20" t="s">
        <v>9</v>
      </c>
      <c r="G74" s="58" t="s">
        <v>0</v>
      </c>
      <c r="H74" s="58"/>
      <c r="I74" s="58"/>
      <c r="J74" s="21">
        <v>0</v>
      </c>
      <c r="K74" s="56">
        <f>2200000</f>
        <v>2200000</v>
      </c>
      <c r="L74" s="56"/>
      <c r="M74" s="22">
        <f t="shared" si="1"/>
        <v>2200</v>
      </c>
    </row>
    <row r="75" spans="1:13" s="1" customFormat="1" ht="31.5" customHeight="1">
      <c r="A75" s="40" t="s">
        <v>84</v>
      </c>
      <c r="B75" s="40"/>
      <c r="C75" s="40"/>
      <c r="D75" s="40"/>
      <c r="E75" s="23" t="s">
        <v>83</v>
      </c>
      <c r="F75" s="24" t="s">
        <v>0</v>
      </c>
      <c r="G75" s="53">
        <f>220000</f>
        <v>220000</v>
      </c>
      <c r="H75" s="53"/>
      <c r="I75" s="53"/>
      <c r="J75" s="14">
        <f t="shared" si="0"/>
        <v>220</v>
      </c>
      <c r="K75" s="54">
        <f>240000</f>
        <v>240000</v>
      </c>
      <c r="L75" s="54"/>
      <c r="M75" s="15">
        <f t="shared" si="1"/>
        <v>240</v>
      </c>
    </row>
    <row r="76" spans="1:13" s="1" customFormat="1" ht="33.75" customHeight="1">
      <c r="A76" s="27" t="s">
        <v>149</v>
      </c>
      <c r="B76" s="27"/>
      <c r="C76" s="27"/>
      <c r="D76" s="27"/>
      <c r="E76" s="11" t="s">
        <v>85</v>
      </c>
      <c r="F76" s="16"/>
      <c r="G76" s="28">
        <f>220000</f>
        <v>220000</v>
      </c>
      <c r="H76" s="28"/>
      <c r="I76" s="28"/>
      <c r="J76" s="17">
        <f>G76/1000</f>
        <v>220</v>
      </c>
      <c r="K76" s="29">
        <f>240000</f>
        <v>240000</v>
      </c>
      <c r="L76" s="29"/>
      <c r="M76" s="18">
        <f>K76/1000</f>
        <v>240</v>
      </c>
    </row>
    <row r="77" spans="1:13" s="1" customFormat="1" ht="58.5" customHeight="1">
      <c r="A77" s="41" t="s">
        <v>86</v>
      </c>
      <c r="B77" s="41"/>
      <c r="C77" s="41"/>
      <c r="D77" s="41"/>
      <c r="E77" s="19" t="s">
        <v>85</v>
      </c>
      <c r="F77" s="20" t="s">
        <v>9</v>
      </c>
      <c r="G77" s="55">
        <f>220000</f>
        <v>220000</v>
      </c>
      <c r="H77" s="55"/>
      <c r="I77" s="55"/>
      <c r="J77" s="21">
        <f t="shared" si="0"/>
        <v>220</v>
      </c>
      <c r="K77" s="56">
        <f>240000</f>
        <v>240000</v>
      </c>
      <c r="L77" s="56"/>
      <c r="M77" s="22">
        <f t="shared" si="1"/>
        <v>240</v>
      </c>
    </row>
    <row r="78" spans="1:13" s="1" customFormat="1" ht="37.5" customHeight="1">
      <c r="A78" s="40" t="s">
        <v>88</v>
      </c>
      <c r="B78" s="40"/>
      <c r="C78" s="40"/>
      <c r="D78" s="40"/>
      <c r="E78" s="23" t="s">
        <v>87</v>
      </c>
      <c r="F78" s="24" t="s">
        <v>0</v>
      </c>
      <c r="G78" s="53">
        <f>250000</f>
        <v>250000</v>
      </c>
      <c r="H78" s="53"/>
      <c r="I78" s="53"/>
      <c r="J78" s="14">
        <f t="shared" si="0"/>
        <v>250</v>
      </c>
      <c r="K78" s="54">
        <f>274000</f>
        <v>274000</v>
      </c>
      <c r="L78" s="54"/>
      <c r="M78" s="15">
        <f t="shared" si="1"/>
        <v>274</v>
      </c>
    </row>
    <row r="79" spans="1:13" s="1" customFormat="1" ht="36.75" customHeight="1">
      <c r="A79" s="27" t="s">
        <v>150</v>
      </c>
      <c r="B79" s="27"/>
      <c r="C79" s="27"/>
      <c r="D79" s="27"/>
      <c r="E79" s="11" t="s">
        <v>89</v>
      </c>
      <c r="F79" s="16"/>
      <c r="G79" s="28">
        <f>250000</f>
        <v>250000</v>
      </c>
      <c r="H79" s="28"/>
      <c r="I79" s="28"/>
      <c r="J79" s="17">
        <f>G79/1000</f>
        <v>250</v>
      </c>
      <c r="K79" s="29">
        <f>274000</f>
        <v>274000</v>
      </c>
      <c r="L79" s="29"/>
      <c r="M79" s="18">
        <f>K79/1000</f>
        <v>274</v>
      </c>
    </row>
    <row r="80" spans="1:13" s="1" customFormat="1" ht="62.25" customHeight="1">
      <c r="A80" s="41" t="s">
        <v>90</v>
      </c>
      <c r="B80" s="41"/>
      <c r="C80" s="41"/>
      <c r="D80" s="41"/>
      <c r="E80" s="19" t="s">
        <v>89</v>
      </c>
      <c r="F80" s="20" t="s">
        <v>9</v>
      </c>
      <c r="G80" s="55">
        <f>250000</f>
        <v>250000</v>
      </c>
      <c r="H80" s="55"/>
      <c r="I80" s="55"/>
      <c r="J80" s="21">
        <f t="shared" si="0"/>
        <v>250</v>
      </c>
      <c r="K80" s="56">
        <f>274000</f>
        <v>274000</v>
      </c>
      <c r="L80" s="56"/>
      <c r="M80" s="22">
        <f t="shared" si="1"/>
        <v>274</v>
      </c>
    </row>
    <row r="81" spans="1:13" s="1" customFormat="1" ht="20.25" customHeight="1">
      <c r="A81" s="40" t="s">
        <v>92</v>
      </c>
      <c r="B81" s="40"/>
      <c r="C81" s="40"/>
      <c r="D81" s="40"/>
      <c r="E81" s="23" t="s">
        <v>91</v>
      </c>
      <c r="F81" s="24" t="s">
        <v>0</v>
      </c>
      <c r="G81" s="53">
        <f>14300000</f>
        <v>14300000</v>
      </c>
      <c r="H81" s="53"/>
      <c r="I81" s="53"/>
      <c r="J81" s="14">
        <f t="shared" si="0"/>
        <v>14300</v>
      </c>
      <c r="K81" s="54">
        <f>18900000</f>
        <v>18900000</v>
      </c>
      <c r="L81" s="54"/>
      <c r="M81" s="15">
        <f t="shared" si="1"/>
        <v>18900</v>
      </c>
    </row>
    <row r="82" spans="1:13" s="1" customFormat="1" ht="24" customHeight="1">
      <c r="A82" s="27" t="s">
        <v>151</v>
      </c>
      <c r="B82" s="27"/>
      <c r="C82" s="27"/>
      <c r="D82" s="27"/>
      <c r="E82" s="11" t="s">
        <v>93</v>
      </c>
      <c r="F82" s="16"/>
      <c r="G82" s="28">
        <f>9200000</f>
        <v>9200000</v>
      </c>
      <c r="H82" s="28"/>
      <c r="I82" s="28"/>
      <c r="J82" s="17">
        <f>G82/1000</f>
        <v>9200</v>
      </c>
      <c r="K82" s="29">
        <f>9400000</f>
        <v>9400000</v>
      </c>
      <c r="L82" s="29"/>
      <c r="M82" s="18">
        <f>K82/1000</f>
        <v>9400</v>
      </c>
    </row>
    <row r="83" spans="1:13" s="1" customFormat="1" ht="42" customHeight="1">
      <c r="A83" s="41" t="s">
        <v>94</v>
      </c>
      <c r="B83" s="41"/>
      <c r="C83" s="41"/>
      <c r="D83" s="41"/>
      <c r="E83" s="19" t="s">
        <v>93</v>
      </c>
      <c r="F83" s="20" t="s">
        <v>9</v>
      </c>
      <c r="G83" s="55">
        <f>9200000</f>
        <v>9200000</v>
      </c>
      <c r="H83" s="55"/>
      <c r="I83" s="55"/>
      <c r="J83" s="21">
        <f t="shared" si="0"/>
        <v>9200</v>
      </c>
      <c r="K83" s="56">
        <f>9400000</f>
        <v>9400000</v>
      </c>
      <c r="L83" s="56"/>
      <c r="M83" s="22">
        <f t="shared" si="1"/>
        <v>9400</v>
      </c>
    </row>
    <row r="84" spans="1:13" s="1" customFormat="1" ht="24" customHeight="1">
      <c r="A84" s="27" t="s">
        <v>152</v>
      </c>
      <c r="B84" s="27"/>
      <c r="C84" s="27"/>
      <c r="D84" s="27"/>
      <c r="E84" s="11" t="s">
        <v>95</v>
      </c>
      <c r="F84" s="16"/>
      <c r="G84" s="28">
        <f>900000</f>
        <v>900000</v>
      </c>
      <c r="H84" s="28"/>
      <c r="I84" s="28"/>
      <c r="J84" s="17">
        <f>G84/1000</f>
        <v>900</v>
      </c>
      <c r="K84" s="29">
        <f>900000</f>
        <v>900000</v>
      </c>
      <c r="L84" s="29"/>
      <c r="M84" s="18">
        <f>K84/1000</f>
        <v>900</v>
      </c>
    </row>
    <row r="85" spans="1:13" s="1" customFormat="1" ht="39" customHeight="1">
      <c r="A85" s="41" t="s">
        <v>96</v>
      </c>
      <c r="B85" s="41"/>
      <c r="C85" s="41"/>
      <c r="D85" s="41"/>
      <c r="E85" s="19" t="s">
        <v>95</v>
      </c>
      <c r="F85" s="20" t="s">
        <v>9</v>
      </c>
      <c r="G85" s="55">
        <f>900000</f>
        <v>900000</v>
      </c>
      <c r="H85" s="55"/>
      <c r="I85" s="55"/>
      <c r="J85" s="21">
        <f t="shared" si="0"/>
        <v>900</v>
      </c>
      <c r="K85" s="56">
        <f>900000</f>
        <v>900000</v>
      </c>
      <c r="L85" s="56"/>
      <c r="M85" s="22">
        <f t="shared" si="1"/>
        <v>900</v>
      </c>
    </row>
    <row r="86" spans="1:13" s="1" customFormat="1" ht="30" customHeight="1">
      <c r="A86" s="27" t="s">
        <v>153</v>
      </c>
      <c r="B86" s="27"/>
      <c r="C86" s="27"/>
      <c r="D86" s="27"/>
      <c r="E86" s="11" t="s">
        <v>97</v>
      </c>
      <c r="F86" s="16"/>
      <c r="G86" s="28">
        <f>700000</f>
        <v>700000</v>
      </c>
      <c r="H86" s="28"/>
      <c r="I86" s="28"/>
      <c r="J86" s="17">
        <f>G86/1000</f>
        <v>700</v>
      </c>
      <c r="K86" s="29">
        <f>700000</f>
        <v>700000</v>
      </c>
      <c r="L86" s="29"/>
      <c r="M86" s="18">
        <f>K86/1000</f>
        <v>700</v>
      </c>
    </row>
    <row r="87" spans="1:13" s="1" customFormat="1" ht="48" customHeight="1">
      <c r="A87" s="41" t="s">
        <v>98</v>
      </c>
      <c r="B87" s="41"/>
      <c r="C87" s="41"/>
      <c r="D87" s="41"/>
      <c r="E87" s="19" t="s">
        <v>97</v>
      </c>
      <c r="F87" s="20" t="s">
        <v>9</v>
      </c>
      <c r="G87" s="55">
        <f>700000</f>
        <v>700000</v>
      </c>
      <c r="H87" s="55"/>
      <c r="I87" s="55"/>
      <c r="J87" s="21">
        <f t="shared" si="0"/>
        <v>700</v>
      </c>
      <c r="K87" s="56">
        <f>700000</f>
        <v>700000</v>
      </c>
      <c r="L87" s="56"/>
      <c r="M87" s="22">
        <f t="shared" si="1"/>
        <v>700</v>
      </c>
    </row>
    <row r="88" spans="1:13" s="1" customFormat="1" ht="28.5" customHeight="1">
      <c r="A88" s="27" t="s">
        <v>154</v>
      </c>
      <c r="B88" s="27"/>
      <c r="C88" s="27"/>
      <c r="D88" s="27"/>
      <c r="E88" s="11" t="s">
        <v>99</v>
      </c>
      <c r="F88" s="16"/>
      <c r="G88" s="28">
        <f>3500000</f>
        <v>3500000</v>
      </c>
      <c r="H88" s="28"/>
      <c r="I88" s="28"/>
      <c r="J88" s="17">
        <f>G88/1000</f>
        <v>3500</v>
      </c>
      <c r="K88" s="29">
        <f>3700000</f>
        <v>3700000</v>
      </c>
      <c r="L88" s="29"/>
      <c r="M88" s="18">
        <f>K88/1000</f>
        <v>3700</v>
      </c>
    </row>
    <row r="89" spans="1:13" s="1" customFormat="1" ht="54.75" customHeight="1">
      <c r="A89" s="41" t="s">
        <v>100</v>
      </c>
      <c r="B89" s="41"/>
      <c r="C89" s="41"/>
      <c r="D89" s="41"/>
      <c r="E89" s="19" t="s">
        <v>99</v>
      </c>
      <c r="F89" s="20" t="s">
        <v>9</v>
      </c>
      <c r="G89" s="55">
        <f>3500000</f>
        <v>3500000</v>
      </c>
      <c r="H89" s="55"/>
      <c r="I89" s="55"/>
      <c r="J89" s="21">
        <f t="shared" si="0"/>
        <v>3500</v>
      </c>
      <c r="K89" s="56">
        <f>3700000</f>
        <v>3700000</v>
      </c>
      <c r="L89" s="56"/>
      <c r="M89" s="22">
        <f t="shared" si="1"/>
        <v>3700</v>
      </c>
    </row>
    <row r="90" spans="1:13" s="1" customFormat="1" ht="45.75" customHeight="1">
      <c r="A90" s="27" t="s">
        <v>155</v>
      </c>
      <c r="B90" s="27"/>
      <c r="C90" s="27"/>
      <c r="D90" s="27"/>
      <c r="E90" s="11" t="s">
        <v>101</v>
      </c>
      <c r="F90" s="16"/>
      <c r="G90" s="30" t="s">
        <v>0</v>
      </c>
      <c r="H90" s="30"/>
      <c r="I90" s="30"/>
      <c r="J90" s="17">
        <v>0</v>
      </c>
      <c r="K90" s="29">
        <f>4200000</f>
        <v>4200000</v>
      </c>
      <c r="L90" s="29"/>
      <c r="M90" s="18">
        <f>K90/1000</f>
        <v>4200</v>
      </c>
    </row>
    <row r="91" spans="1:13" s="1" customFormat="1" ht="71.25" customHeight="1">
      <c r="A91" s="41" t="s">
        <v>156</v>
      </c>
      <c r="B91" s="41"/>
      <c r="C91" s="41"/>
      <c r="D91" s="41"/>
      <c r="E91" s="19" t="s">
        <v>101</v>
      </c>
      <c r="F91" s="20" t="s">
        <v>9</v>
      </c>
      <c r="G91" s="58" t="s">
        <v>0</v>
      </c>
      <c r="H91" s="58"/>
      <c r="I91" s="58"/>
      <c r="J91" s="21">
        <v>0</v>
      </c>
      <c r="K91" s="56">
        <f>4200000</f>
        <v>4200000</v>
      </c>
      <c r="L91" s="56"/>
      <c r="M91" s="22">
        <f t="shared" si="1"/>
        <v>4200</v>
      </c>
    </row>
    <row r="92" spans="1:13" s="1" customFormat="1" ht="24.75" customHeight="1">
      <c r="A92" s="40" t="s">
        <v>103</v>
      </c>
      <c r="B92" s="40"/>
      <c r="C92" s="40"/>
      <c r="D92" s="40"/>
      <c r="E92" s="23" t="s">
        <v>102</v>
      </c>
      <c r="F92" s="24" t="s">
        <v>0</v>
      </c>
      <c r="G92" s="53">
        <f>7883500</f>
        <v>7883500</v>
      </c>
      <c r="H92" s="53"/>
      <c r="I92" s="53"/>
      <c r="J92" s="14">
        <f t="shared" si="0"/>
        <v>7883.5</v>
      </c>
      <c r="K92" s="54">
        <f>250000</f>
        <v>250000</v>
      </c>
      <c r="L92" s="54"/>
      <c r="M92" s="15">
        <f t="shared" si="1"/>
        <v>250</v>
      </c>
    </row>
    <row r="93" spans="1:13" s="1" customFormat="1" ht="45" customHeight="1">
      <c r="A93" s="27" t="s">
        <v>157</v>
      </c>
      <c r="B93" s="27"/>
      <c r="C93" s="27"/>
      <c r="D93" s="27"/>
      <c r="E93" s="11" t="s">
        <v>104</v>
      </c>
      <c r="F93" s="16"/>
      <c r="G93" s="28">
        <f>110000</f>
        <v>110000</v>
      </c>
      <c r="H93" s="28"/>
      <c r="I93" s="28"/>
      <c r="J93" s="17">
        <f>G93/1000</f>
        <v>110</v>
      </c>
      <c r="K93" s="29">
        <f>110000</f>
        <v>110000</v>
      </c>
      <c r="L93" s="29"/>
      <c r="M93" s="18">
        <f>K93/1000</f>
        <v>110</v>
      </c>
    </row>
    <row r="94" spans="1:13" s="1" customFormat="1" ht="67.5" customHeight="1">
      <c r="A94" s="41" t="s">
        <v>105</v>
      </c>
      <c r="B94" s="41"/>
      <c r="C94" s="41"/>
      <c r="D94" s="41"/>
      <c r="E94" s="19" t="s">
        <v>104</v>
      </c>
      <c r="F94" s="20" t="s">
        <v>9</v>
      </c>
      <c r="G94" s="55">
        <f>110000</f>
        <v>110000</v>
      </c>
      <c r="H94" s="55"/>
      <c r="I94" s="55"/>
      <c r="J94" s="21">
        <f t="shared" si="0"/>
        <v>110</v>
      </c>
      <c r="K94" s="56">
        <f>110000</f>
        <v>110000</v>
      </c>
      <c r="L94" s="56"/>
      <c r="M94" s="22">
        <f t="shared" si="1"/>
        <v>110</v>
      </c>
    </row>
    <row r="95" spans="1:13" s="1" customFormat="1" ht="34.5" customHeight="1">
      <c r="A95" s="27" t="s">
        <v>158</v>
      </c>
      <c r="B95" s="27"/>
      <c r="C95" s="27"/>
      <c r="D95" s="27"/>
      <c r="E95" s="11" t="s">
        <v>106</v>
      </c>
      <c r="F95" s="16"/>
      <c r="G95" s="28">
        <f>115000</f>
        <v>115000</v>
      </c>
      <c r="H95" s="28"/>
      <c r="I95" s="28"/>
      <c r="J95" s="17">
        <f>J96+J97</f>
        <v>135</v>
      </c>
      <c r="K95" s="29">
        <f>120000</f>
        <v>120000</v>
      </c>
      <c r="L95" s="29"/>
      <c r="M95" s="18">
        <f>M96+M97</f>
        <v>140</v>
      </c>
    </row>
    <row r="96" spans="1:13" s="1" customFormat="1" ht="56.25" customHeight="1">
      <c r="A96" s="41" t="s">
        <v>108</v>
      </c>
      <c r="B96" s="41"/>
      <c r="C96" s="41"/>
      <c r="D96" s="41"/>
      <c r="E96" s="19" t="s">
        <v>106</v>
      </c>
      <c r="F96" s="20" t="s">
        <v>107</v>
      </c>
      <c r="G96" s="55">
        <f>115000</f>
        <v>115000</v>
      </c>
      <c r="H96" s="55"/>
      <c r="I96" s="55"/>
      <c r="J96" s="21">
        <f t="shared" si="0"/>
        <v>115</v>
      </c>
      <c r="K96" s="56">
        <f>120000</f>
        <v>120000</v>
      </c>
      <c r="L96" s="56"/>
      <c r="M96" s="22">
        <f t="shared" si="1"/>
        <v>120</v>
      </c>
    </row>
    <row r="97" spans="1:13" s="1" customFormat="1" ht="57" customHeight="1">
      <c r="A97" s="41" t="s">
        <v>110</v>
      </c>
      <c r="B97" s="41"/>
      <c r="C97" s="41"/>
      <c r="D97" s="41"/>
      <c r="E97" s="19" t="s">
        <v>106</v>
      </c>
      <c r="F97" s="20" t="s">
        <v>109</v>
      </c>
      <c r="G97" s="55">
        <f>20000</f>
        <v>20000</v>
      </c>
      <c r="H97" s="55"/>
      <c r="I97" s="55"/>
      <c r="J97" s="21">
        <f t="shared" si="0"/>
        <v>20</v>
      </c>
      <c r="K97" s="56">
        <f>20000</f>
        <v>20000</v>
      </c>
      <c r="L97" s="56"/>
      <c r="M97" s="22">
        <f t="shared" si="1"/>
        <v>20</v>
      </c>
    </row>
    <row r="98" spans="1:13" s="1" customFormat="1" ht="58.5" customHeight="1">
      <c r="A98" s="27" t="s">
        <v>164</v>
      </c>
      <c r="B98" s="27"/>
      <c r="C98" s="27"/>
      <c r="D98" s="27"/>
      <c r="E98" s="11" t="s">
        <v>111</v>
      </c>
      <c r="F98" s="16"/>
      <c r="G98" s="28">
        <f>3455700</f>
        <v>3455700</v>
      </c>
      <c r="H98" s="28"/>
      <c r="I98" s="28"/>
      <c r="J98" s="17">
        <f>G98/1000</f>
        <v>3455.7</v>
      </c>
      <c r="K98" s="46" t="s">
        <v>0</v>
      </c>
      <c r="L98" s="46"/>
      <c r="M98" s="18">
        <v>0</v>
      </c>
    </row>
    <row r="99" spans="1:13" s="1" customFormat="1" ht="72" customHeight="1">
      <c r="A99" s="41" t="s">
        <v>165</v>
      </c>
      <c r="B99" s="41"/>
      <c r="C99" s="41"/>
      <c r="D99" s="41"/>
      <c r="E99" s="19" t="s">
        <v>111</v>
      </c>
      <c r="F99" s="20" t="s">
        <v>112</v>
      </c>
      <c r="G99" s="55">
        <f>3455700</f>
        <v>3455700</v>
      </c>
      <c r="H99" s="55"/>
      <c r="I99" s="55"/>
      <c r="J99" s="21">
        <f t="shared" si="0"/>
        <v>3455.7</v>
      </c>
      <c r="K99" s="59" t="s">
        <v>0</v>
      </c>
      <c r="L99" s="59"/>
      <c r="M99" s="22">
        <v>0</v>
      </c>
    </row>
    <row r="100" spans="1:13" s="1" customFormat="1" ht="69" customHeight="1">
      <c r="A100" s="27" t="s">
        <v>159</v>
      </c>
      <c r="B100" s="27"/>
      <c r="C100" s="27"/>
      <c r="D100" s="27"/>
      <c r="E100" s="11" t="s">
        <v>113</v>
      </c>
      <c r="F100" s="16"/>
      <c r="G100" s="28">
        <f>4182800</f>
        <v>4182800</v>
      </c>
      <c r="H100" s="28"/>
      <c r="I100" s="28"/>
      <c r="J100" s="17">
        <f>G100/1000</f>
        <v>4182.8</v>
      </c>
      <c r="K100" s="46" t="s">
        <v>0</v>
      </c>
      <c r="L100" s="46"/>
      <c r="M100" s="18">
        <v>0</v>
      </c>
    </row>
    <row r="101" spans="1:13" s="1" customFormat="1" ht="69.75" customHeight="1">
      <c r="A101" s="41" t="s">
        <v>114</v>
      </c>
      <c r="B101" s="41"/>
      <c r="C101" s="41"/>
      <c r="D101" s="41"/>
      <c r="E101" s="19" t="s">
        <v>113</v>
      </c>
      <c r="F101" s="20" t="s">
        <v>112</v>
      </c>
      <c r="G101" s="55">
        <f>4182800</f>
        <v>4182800</v>
      </c>
      <c r="H101" s="55"/>
      <c r="I101" s="55"/>
      <c r="J101" s="21">
        <f t="shared" si="0"/>
        <v>4182.8</v>
      </c>
      <c r="K101" s="59" t="s">
        <v>0</v>
      </c>
      <c r="L101" s="59"/>
      <c r="M101" s="22">
        <v>0</v>
      </c>
    </row>
    <row r="102" spans="1:13" s="1" customFormat="1" ht="24" customHeight="1">
      <c r="A102" s="40" t="s">
        <v>116</v>
      </c>
      <c r="B102" s="40"/>
      <c r="C102" s="40"/>
      <c r="D102" s="40"/>
      <c r="E102" s="23" t="s">
        <v>115</v>
      </c>
      <c r="F102" s="24" t="s">
        <v>0</v>
      </c>
      <c r="G102" s="53">
        <f>17002000</f>
        <v>17002000</v>
      </c>
      <c r="H102" s="53"/>
      <c r="I102" s="53"/>
      <c r="J102" s="14">
        <f t="shared" si="0"/>
        <v>17002</v>
      </c>
      <c r="K102" s="54">
        <f>14905000</f>
        <v>14905000</v>
      </c>
      <c r="L102" s="54"/>
      <c r="M102" s="15">
        <f t="shared" si="1"/>
        <v>14905</v>
      </c>
    </row>
    <row r="103" spans="1:13" s="1" customFormat="1" ht="37.5" customHeight="1">
      <c r="A103" s="27" t="s">
        <v>160</v>
      </c>
      <c r="B103" s="27"/>
      <c r="C103" s="27"/>
      <c r="D103" s="27"/>
      <c r="E103" s="11" t="s">
        <v>117</v>
      </c>
      <c r="F103" s="16"/>
      <c r="G103" s="28">
        <f>16202000</f>
        <v>16202000</v>
      </c>
      <c r="H103" s="28"/>
      <c r="I103" s="28"/>
      <c r="J103" s="17">
        <f>G103/1000</f>
        <v>16202</v>
      </c>
      <c r="K103" s="29">
        <f>14105000</f>
        <v>14105000</v>
      </c>
      <c r="L103" s="29"/>
      <c r="M103" s="18">
        <f>K103/1000</f>
        <v>14105</v>
      </c>
    </row>
    <row r="104" spans="1:13" s="1" customFormat="1" ht="59.25" customHeight="1">
      <c r="A104" s="41" t="s">
        <v>118</v>
      </c>
      <c r="B104" s="41"/>
      <c r="C104" s="41"/>
      <c r="D104" s="41"/>
      <c r="E104" s="19" t="s">
        <v>117</v>
      </c>
      <c r="F104" s="20" t="s">
        <v>9</v>
      </c>
      <c r="G104" s="55">
        <f>16202000</f>
        <v>16202000</v>
      </c>
      <c r="H104" s="55"/>
      <c r="I104" s="55"/>
      <c r="J104" s="21">
        <f t="shared" si="0"/>
        <v>16202</v>
      </c>
      <c r="K104" s="56">
        <f>14105000</f>
        <v>14105000</v>
      </c>
      <c r="L104" s="56"/>
      <c r="M104" s="22">
        <f t="shared" si="1"/>
        <v>14105</v>
      </c>
    </row>
    <row r="105" spans="1:13" s="1" customFormat="1" ht="33.75" customHeight="1">
      <c r="A105" s="27" t="s">
        <v>161</v>
      </c>
      <c r="B105" s="27"/>
      <c r="C105" s="27"/>
      <c r="D105" s="27"/>
      <c r="E105" s="11" t="s">
        <v>119</v>
      </c>
      <c r="F105" s="16"/>
      <c r="G105" s="28">
        <f>800000</f>
        <v>800000</v>
      </c>
      <c r="H105" s="28"/>
      <c r="I105" s="28"/>
      <c r="J105" s="17">
        <f>G105/1000</f>
        <v>800</v>
      </c>
      <c r="K105" s="29">
        <f>800000</f>
        <v>800000</v>
      </c>
      <c r="L105" s="29"/>
      <c r="M105" s="18">
        <f>K105/1000</f>
        <v>800</v>
      </c>
    </row>
    <row r="106" spans="1:13" s="1" customFormat="1" ht="55.5" customHeight="1" thickBot="1">
      <c r="A106" s="42" t="s">
        <v>120</v>
      </c>
      <c r="B106" s="42"/>
      <c r="C106" s="42"/>
      <c r="D106" s="42"/>
      <c r="E106" s="25" t="s">
        <v>119</v>
      </c>
      <c r="F106" s="26" t="s">
        <v>9</v>
      </c>
      <c r="G106" s="55">
        <f>800000</f>
        <v>800000</v>
      </c>
      <c r="H106" s="55"/>
      <c r="I106" s="55"/>
      <c r="J106" s="21">
        <f t="shared" si="0"/>
        <v>800</v>
      </c>
      <c r="K106" s="56">
        <f>800000</f>
        <v>800000</v>
      </c>
      <c r="L106" s="56"/>
      <c r="M106" s="22">
        <f t="shared" si="1"/>
        <v>800</v>
      </c>
    </row>
    <row r="107" spans="1:13" s="1" customFormat="1" ht="21" customHeight="1" thickBot="1">
      <c r="A107" s="47" t="s">
        <v>162</v>
      </c>
      <c r="B107" s="47"/>
      <c r="C107" s="47"/>
      <c r="D107" s="47"/>
      <c r="E107" s="10"/>
      <c r="F107" s="10"/>
      <c r="G107" s="60">
        <f>97677000</f>
        <v>97677000</v>
      </c>
      <c r="H107" s="61"/>
      <c r="I107" s="61"/>
      <c r="J107" s="17">
        <f t="shared" si="0"/>
        <v>97677</v>
      </c>
      <c r="K107" s="62">
        <f>97804000</f>
        <v>97804000</v>
      </c>
      <c r="L107" s="62"/>
      <c r="M107" s="18">
        <f t="shared" si="1"/>
        <v>97804</v>
      </c>
    </row>
    <row r="108" spans="5:13" s="1" customFormat="1" ht="13.5" customHeight="1">
      <c r="E108" s="63" t="s">
        <v>0</v>
      </c>
      <c r="F108" s="63"/>
      <c r="G108" s="63"/>
      <c r="H108" s="63"/>
      <c r="I108" s="63"/>
      <c r="J108" s="63"/>
      <c r="K108" s="63"/>
      <c r="L108" s="63"/>
      <c r="M108" s="3"/>
    </row>
    <row r="109" spans="5:13" s="1" customFormat="1" ht="13.5" customHeight="1">
      <c r="E109" s="63" t="s">
        <v>0</v>
      </c>
      <c r="F109" s="63"/>
      <c r="G109" s="63"/>
      <c r="H109" s="63"/>
      <c r="I109" s="63"/>
      <c r="J109" s="63"/>
      <c r="K109" s="63"/>
      <c r="L109" s="63"/>
      <c r="M109" s="3"/>
    </row>
    <row r="110" spans="5:13" s="1" customFormat="1" ht="13.5" customHeight="1">
      <c r="E110" s="63" t="s">
        <v>0</v>
      </c>
      <c r="F110" s="63"/>
      <c r="G110" s="63"/>
      <c r="H110" s="63"/>
      <c r="I110" s="63"/>
      <c r="J110" s="63"/>
      <c r="K110" s="63"/>
      <c r="L110" s="63"/>
      <c r="M110" s="3"/>
    </row>
    <row r="111" spans="5:13" s="1" customFormat="1" ht="13.5" customHeight="1">
      <c r="E111" s="64" t="s">
        <v>0</v>
      </c>
      <c r="F111" s="64"/>
      <c r="G111" s="64"/>
      <c r="H111" s="64"/>
      <c r="I111" s="64"/>
      <c r="J111" s="64"/>
      <c r="K111" s="64"/>
      <c r="L111" s="64"/>
      <c r="M111" s="2"/>
    </row>
    <row r="112" spans="5:13" s="1" customFormat="1" ht="6" customHeight="1">
      <c r="E112" s="64" t="s">
        <v>0</v>
      </c>
      <c r="F112" s="64"/>
      <c r="G112" s="64"/>
      <c r="H112" s="64"/>
      <c r="I112" s="64"/>
      <c r="J112" s="64"/>
      <c r="K112" s="64"/>
      <c r="L112" s="64"/>
      <c r="M112" s="2"/>
    </row>
    <row r="113" spans="5:13" s="1" customFormat="1" ht="13.5" customHeight="1">
      <c r="E113" s="64"/>
      <c r="F113" s="64"/>
      <c r="G113" s="64"/>
      <c r="H113" s="64"/>
      <c r="I113" s="64"/>
      <c r="J113" s="64"/>
      <c r="K113" s="64"/>
      <c r="L113" s="64"/>
      <c r="M113" s="2"/>
    </row>
  </sheetData>
  <sheetProtection/>
  <mergeCells count="301">
    <mergeCell ref="G106:I106"/>
    <mergeCell ref="K106:L106"/>
    <mergeCell ref="G107:I107"/>
    <mergeCell ref="K107:L107"/>
    <mergeCell ref="E108:L108"/>
    <mergeCell ref="E113:L113"/>
    <mergeCell ref="E109:L109"/>
    <mergeCell ref="E110:L110"/>
    <mergeCell ref="E111:L111"/>
    <mergeCell ref="E112:L112"/>
    <mergeCell ref="G101:I101"/>
    <mergeCell ref="K101:L101"/>
    <mergeCell ref="G102:I102"/>
    <mergeCell ref="K102:L102"/>
    <mergeCell ref="G104:I104"/>
    <mergeCell ref="K104:L104"/>
    <mergeCell ref="G96:I96"/>
    <mergeCell ref="K96:L96"/>
    <mergeCell ref="G97:I97"/>
    <mergeCell ref="K97:L97"/>
    <mergeCell ref="G99:I99"/>
    <mergeCell ref="K99:L99"/>
    <mergeCell ref="G91:I91"/>
    <mergeCell ref="K91:L91"/>
    <mergeCell ref="G92:I92"/>
    <mergeCell ref="K92:L92"/>
    <mergeCell ref="G94:I94"/>
    <mergeCell ref="K94:L94"/>
    <mergeCell ref="G87:I87"/>
    <mergeCell ref="K87:L87"/>
    <mergeCell ref="G89:I89"/>
    <mergeCell ref="K89:L89"/>
    <mergeCell ref="G86:I86"/>
    <mergeCell ref="K86:L86"/>
    <mergeCell ref="G83:I83"/>
    <mergeCell ref="K83:L83"/>
    <mergeCell ref="G85:I85"/>
    <mergeCell ref="K85:L85"/>
    <mergeCell ref="G82:I82"/>
    <mergeCell ref="K82:L82"/>
    <mergeCell ref="G84:I84"/>
    <mergeCell ref="K84:L84"/>
    <mergeCell ref="G80:I80"/>
    <mergeCell ref="K80:L80"/>
    <mergeCell ref="G81:I81"/>
    <mergeCell ref="K81:L81"/>
    <mergeCell ref="G79:I79"/>
    <mergeCell ref="K79:L79"/>
    <mergeCell ref="G77:I77"/>
    <mergeCell ref="K77:L77"/>
    <mergeCell ref="G78:I78"/>
    <mergeCell ref="K78:L78"/>
    <mergeCell ref="G76:I76"/>
    <mergeCell ref="K76:L76"/>
    <mergeCell ref="G74:I74"/>
    <mergeCell ref="K74:L74"/>
    <mergeCell ref="G75:I75"/>
    <mergeCell ref="K75:L75"/>
    <mergeCell ref="G73:I73"/>
    <mergeCell ref="K73:L73"/>
    <mergeCell ref="G72:I72"/>
    <mergeCell ref="K72:L72"/>
    <mergeCell ref="G69:I69"/>
    <mergeCell ref="K69:L69"/>
    <mergeCell ref="G71:I71"/>
    <mergeCell ref="K71:L71"/>
    <mergeCell ref="G67:I67"/>
    <mergeCell ref="K67:L67"/>
    <mergeCell ref="G68:I68"/>
    <mergeCell ref="K68:L68"/>
    <mergeCell ref="G70:I70"/>
    <mergeCell ref="K70:L70"/>
    <mergeCell ref="G64:I64"/>
    <mergeCell ref="K64:L64"/>
    <mergeCell ref="G66:I66"/>
    <mergeCell ref="K66:L66"/>
    <mergeCell ref="G65:I65"/>
    <mergeCell ref="K65:L65"/>
    <mergeCell ref="G61:I61"/>
    <mergeCell ref="K61:L61"/>
    <mergeCell ref="G62:I62"/>
    <mergeCell ref="K62:L62"/>
    <mergeCell ref="G63:I63"/>
    <mergeCell ref="K63:L63"/>
    <mergeCell ref="G55:I55"/>
    <mergeCell ref="K55:L55"/>
    <mergeCell ref="G56:I56"/>
    <mergeCell ref="K56:L56"/>
    <mergeCell ref="G58:I58"/>
    <mergeCell ref="K58:L58"/>
    <mergeCell ref="G50:I50"/>
    <mergeCell ref="K50:L50"/>
    <mergeCell ref="G52:I52"/>
    <mergeCell ref="K52:L52"/>
    <mergeCell ref="G49:I49"/>
    <mergeCell ref="K49:L49"/>
    <mergeCell ref="G46:I46"/>
    <mergeCell ref="K46:L46"/>
    <mergeCell ref="G48:I48"/>
    <mergeCell ref="K48:L48"/>
    <mergeCell ref="G45:I45"/>
    <mergeCell ref="K45:L45"/>
    <mergeCell ref="G47:I47"/>
    <mergeCell ref="K47:L47"/>
    <mergeCell ref="G43:I43"/>
    <mergeCell ref="K43:L43"/>
    <mergeCell ref="G44:I44"/>
    <mergeCell ref="K44:L44"/>
    <mergeCell ref="G42:I42"/>
    <mergeCell ref="K42:L42"/>
    <mergeCell ref="G40:I40"/>
    <mergeCell ref="K40:L40"/>
    <mergeCell ref="G41:I41"/>
    <mergeCell ref="K41:L41"/>
    <mergeCell ref="G39:I39"/>
    <mergeCell ref="K39:L39"/>
    <mergeCell ref="G36:I36"/>
    <mergeCell ref="K36:L36"/>
    <mergeCell ref="G37:I37"/>
    <mergeCell ref="K37:L37"/>
    <mergeCell ref="G38:I38"/>
    <mergeCell ref="K38:L38"/>
    <mergeCell ref="G34:I34"/>
    <mergeCell ref="K34:L34"/>
    <mergeCell ref="G32:I32"/>
    <mergeCell ref="K32:L32"/>
    <mergeCell ref="G35:I35"/>
    <mergeCell ref="K35:L35"/>
    <mergeCell ref="G30:I30"/>
    <mergeCell ref="K30:L30"/>
    <mergeCell ref="G31:I31"/>
    <mergeCell ref="K31:L31"/>
    <mergeCell ref="G33:I33"/>
    <mergeCell ref="K33:L33"/>
    <mergeCell ref="G27:I27"/>
    <mergeCell ref="K27:L27"/>
    <mergeCell ref="G29:I29"/>
    <mergeCell ref="K29:L29"/>
    <mergeCell ref="G28:I28"/>
    <mergeCell ref="K28:L28"/>
    <mergeCell ref="G25:I25"/>
    <mergeCell ref="K25:L25"/>
    <mergeCell ref="G26:I26"/>
    <mergeCell ref="K26:L26"/>
    <mergeCell ref="G24:I24"/>
    <mergeCell ref="K24:L24"/>
    <mergeCell ref="K20:L20"/>
    <mergeCell ref="G22:I22"/>
    <mergeCell ref="K22:L22"/>
    <mergeCell ref="G23:I23"/>
    <mergeCell ref="K23:L23"/>
    <mergeCell ref="G21:I21"/>
    <mergeCell ref="K21:L21"/>
    <mergeCell ref="A107:D107"/>
    <mergeCell ref="G12:I13"/>
    <mergeCell ref="K12:L13"/>
    <mergeCell ref="F11:F13"/>
    <mergeCell ref="G14:I14"/>
    <mergeCell ref="K14:L14"/>
    <mergeCell ref="G15:I15"/>
    <mergeCell ref="K15:L15"/>
    <mergeCell ref="G16:I16"/>
    <mergeCell ref="K16:L16"/>
    <mergeCell ref="A103:D103"/>
    <mergeCell ref="G103:I103"/>
    <mergeCell ref="K103:L103"/>
    <mergeCell ref="A105:D105"/>
    <mergeCell ref="G105:I105"/>
    <mergeCell ref="K105:L105"/>
    <mergeCell ref="D1:E1"/>
    <mergeCell ref="D2:M2"/>
    <mergeCell ref="G98:I98"/>
    <mergeCell ref="K98:L98"/>
    <mergeCell ref="G100:I100"/>
    <mergeCell ref="K100:L100"/>
    <mergeCell ref="G18:I18"/>
    <mergeCell ref="K18:L18"/>
    <mergeCell ref="G17:I17"/>
    <mergeCell ref="K17:L17"/>
    <mergeCell ref="A14:D14"/>
    <mergeCell ref="A16:D16"/>
    <mergeCell ref="G93:I93"/>
    <mergeCell ref="K93:L93"/>
    <mergeCell ref="A95:D95"/>
    <mergeCell ref="G95:I95"/>
    <mergeCell ref="K95:L95"/>
    <mergeCell ref="G19:I19"/>
    <mergeCell ref="K19:L19"/>
    <mergeCell ref="G20:I20"/>
    <mergeCell ref="A23:D23"/>
    <mergeCell ref="A25:D25"/>
    <mergeCell ref="A26:D26"/>
    <mergeCell ref="A27:D27"/>
    <mergeCell ref="A18:D18"/>
    <mergeCell ref="A19:D19"/>
    <mergeCell ref="A20:D20"/>
    <mergeCell ref="A22:D22"/>
    <mergeCell ref="A34:D34"/>
    <mergeCell ref="A35:D35"/>
    <mergeCell ref="A36:D36"/>
    <mergeCell ref="A37:D37"/>
    <mergeCell ref="A29:D29"/>
    <mergeCell ref="A30:D30"/>
    <mergeCell ref="A31:D31"/>
    <mergeCell ref="A33:D33"/>
    <mergeCell ref="A32:D32"/>
    <mergeCell ref="A38:D38"/>
    <mergeCell ref="A40:D40"/>
    <mergeCell ref="A41:D41"/>
    <mergeCell ref="A43:D43"/>
    <mergeCell ref="A39:D39"/>
    <mergeCell ref="A42:D42"/>
    <mergeCell ref="A55:D55"/>
    <mergeCell ref="A56:D56"/>
    <mergeCell ref="A44:D44"/>
    <mergeCell ref="A46:D46"/>
    <mergeCell ref="A48:D48"/>
    <mergeCell ref="A50:D50"/>
    <mergeCell ref="A45:D45"/>
    <mergeCell ref="A47:D47"/>
    <mergeCell ref="A49:D49"/>
    <mergeCell ref="A63:D63"/>
    <mergeCell ref="A64:D64"/>
    <mergeCell ref="A66:D66"/>
    <mergeCell ref="A67:D67"/>
    <mergeCell ref="A65:D65"/>
    <mergeCell ref="A58:D58"/>
    <mergeCell ref="A59:D59"/>
    <mergeCell ref="A61:D61"/>
    <mergeCell ref="A62:D62"/>
    <mergeCell ref="A68:D68"/>
    <mergeCell ref="A70:D70"/>
    <mergeCell ref="A72:D72"/>
    <mergeCell ref="A74:D74"/>
    <mergeCell ref="A69:D69"/>
    <mergeCell ref="A71:D71"/>
    <mergeCell ref="A73:D73"/>
    <mergeCell ref="A75:D75"/>
    <mergeCell ref="A77:D77"/>
    <mergeCell ref="A78:D78"/>
    <mergeCell ref="A80:D80"/>
    <mergeCell ref="A76:D76"/>
    <mergeCell ref="A79:D79"/>
    <mergeCell ref="A91:D91"/>
    <mergeCell ref="A92:D92"/>
    <mergeCell ref="A94:D94"/>
    <mergeCell ref="A81:D81"/>
    <mergeCell ref="A83:D83"/>
    <mergeCell ref="A85:D85"/>
    <mergeCell ref="A87:D87"/>
    <mergeCell ref="A82:D82"/>
    <mergeCell ref="A84:D84"/>
    <mergeCell ref="A86:D86"/>
    <mergeCell ref="A96:D96"/>
    <mergeCell ref="A97:D97"/>
    <mergeCell ref="A99:D99"/>
    <mergeCell ref="A101:D101"/>
    <mergeCell ref="A98:D98"/>
    <mergeCell ref="A100:D100"/>
    <mergeCell ref="A102:D102"/>
    <mergeCell ref="A104:D104"/>
    <mergeCell ref="A106:D106"/>
    <mergeCell ref="E11:E13"/>
    <mergeCell ref="A15:D15"/>
    <mergeCell ref="A17:D17"/>
    <mergeCell ref="A21:D21"/>
    <mergeCell ref="A24:D24"/>
    <mergeCell ref="A28:D28"/>
    <mergeCell ref="A93:D93"/>
    <mergeCell ref="J12:J13"/>
    <mergeCell ref="G11:M11"/>
    <mergeCell ref="M12:M13"/>
    <mergeCell ref="A6:M9"/>
    <mergeCell ref="D3:M3"/>
    <mergeCell ref="D4:M4"/>
    <mergeCell ref="A11:D13"/>
    <mergeCell ref="A51:D51"/>
    <mergeCell ref="G51:I51"/>
    <mergeCell ref="K51:L51"/>
    <mergeCell ref="A54:D54"/>
    <mergeCell ref="G54:I54"/>
    <mergeCell ref="K54:L54"/>
    <mergeCell ref="A52:D52"/>
    <mergeCell ref="A53:D53"/>
    <mergeCell ref="G53:I53"/>
    <mergeCell ref="K53:L53"/>
    <mergeCell ref="A57:D57"/>
    <mergeCell ref="G57:I57"/>
    <mergeCell ref="K57:L57"/>
    <mergeCell ref="A60:D60"/>
    <mergeCell ref="G60:I60"/>
    <mergeCell ref="K60:L60"/>
    <mergeCell ref="G59:I59"/>
    <mergeCell ref="K59:L59"/>
    <mergeCell ref="A88:D88"/>
    <mergeCell ref="G88:I88"/>
    <mergeCell ref="K88:L88"/>
    <mergeCell ref="A90:D90"/>
    <mergeCell ref="G90:I90"/>
    <mergeCell ref="K90:L90"/>
    <mergeCell ref="A89:D89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DerbinaPC</cp:lastModifiedBy>
  <cp:lastPrinted>2014-11-14T11:27:59Z</cp:lastPrinted>
  <dcterms:modified xsi:type="dcterms:W3CDTF">2014-11-14T11:28:02Z</dcterms:modified>
  <cp:category/>
  <cp:version/>
  <cp:contentType/>
  <cp:contentStatus/>
</cp:coreProperties>
</file>